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ТСН\Текущая деятельность\"/>
    </mc:Choice>
  </mc:AlternateContent>
  <bookViews>
    <workbookView xWindow="0" yWindow="0" windowWidth="16380" windowHeight="8190"/>
  </bookViews>
  <sheets>
    <sheet name="изменение платы с 1 окт" sheetId="4" r:id="rId1"/>
  </sheets>
  <definedNames>
    <definedName name="_xlnm.Print_Titles" localSheetId="0">'изменение платы с 1 окт'!$13:$13</definedName>
  </definedNames>
  <calcPr calcId="152511"/>
</workbook>
</file>

<file path=xl/calcChain.xml><?xml version="1.0" encoding="utf-8"?>
<calcChain xmlns="http://schemas.openxmlformats.org/spreadsheetml/2006/main">
  <c r="K20" i="4" l="1"/>
  <c r="L20" i="4"/>
  <c r="J20" i="4"/>
  <c r="K19" i="4"/>
  <c r="L19" i="4"/>
  <c r="J19" i="4"/>
  <c r="J24" i="4" l="1"/>
  <c r="M29" i="4"/>
  <c r="M69" i="4" l="1"/>
  <c r="K50" i="4"/>
  <c r="M43" i="4"/>
  <c r="M42" i="4"/>
  <c r="L52" i="4"/>
  <c r="L53" i="4" s="1"/>
  <c r="K52" i="4"/>
  <c r="K53" i="4" s="1"/>
  <c r="J52" i="4"/>
  <c r="J53" i="4" s="1"/>
  <c r="I52" i="4"/>
  <c r="I53" i="4" s="1"/>
  <c r="H52" i="4"/>
  <c r="H53" i="4" s="1"/>
  <c r="G52" i="4"/>
  <c r="G53" i="4" s="1"/>
  <c r="H20" i="4"/>
  <c r="I20" i="4"/>
  <c r="G20" i="4"/>
  <c r="H19" i="4"/>
  <c r="I19" i="4"/>
  <c r="G19" i="4"/>
  <c r="H18" i="4"/>
  <c r="I18" i="4"/>
  <c r="G18" i="4"/>
  <c r="L18" i="4"/>
  <c r="K18" i="4"/>
  <c r="J18" i="4"/>
  <c r="L17" i="4"/>
  <c r="K17" i="4"/>
  <c r="J17" i="4"/>
  <c r="I17" i="4"/>
  <c r="H17" i="4"/>
  <c r="G17" i="4"/>
  <c r="L80" i="4"/>
  <c r="K80" i="4"/>
  <c r="J80" i="4"/>
  <c r="I80" i="4"/>
  <c r="H80" i="4"/>
  <c r="G80" i="4"/>
  <c r="M79" i="4"/>
  <c r="M78" i="4"/>
  <c r="M77" i="4"/>
  <c r="M76" i="4"/>
  <c r="M73" i="4"/>
  <c r="M72" i="4"/>
  <c r="M71" i="4"/>
  <c r="M70" i="4"/>
  <c r="M68" i="4"/>
  <c r="M67" i="4"/>
  <c r="M66" i="4"/>
  <c r="M65" i="4"/>
  <c r="M64" i="4"/>
  <c r="L56" i="4"/>
  <c r="K56" i="4"/>
  <c r="J56" i="4"/>
  <c r="I56" i="4"/>
  <c r="I63" i="4" s="1"/>
  <c r="I74" i="4" s="1"/>
  <c r="H56" i="4"/>
  <c r="G56" i="4"/>
  <c r="M55" i="4"/>
  <c r="M49" i="4"/>
  <c r="M48" i="4"/>
  <c r="M47" i="4"/>
  <c r="M46" i="4"/>
  <c r="M45" i="4"/>
  <c r="M44" i="4"/>
  <c r="M41" i="4"/>
  <c r="M40" i="4"/>
  <c r="M39" i="4"/>
  <c r="M38" i="4"/>
  <c r="M37" i="4"/>
  <c r="M36" i="4"/>
  <c r="M35" i="4"/>
  <c r="M34" i="4"/>
  <c r="M33" i="4"/>
  <c r="M32" i="4"/>
  <c r="M31" i="4"/>
  <c r="L30" i="4"/>
  <c r="K30" i="4"/>
  <c r="J30" i="4"/>
  <c r="I30" i="4"/>
  <c r="H30" i="4"/>
  <c r="G30" i="4"/>
  <c r="M28" i="4"/>
  <c r="L27" i="4"/>
  <c r="L50" i="4" s="1"/>
  <c r="K27" i="4"/>
  <c r="J27" i="4"/>
  <c r="J50" i="4" s="1"/>
  <c r="I26" i="4"/>
  <c r="H26" i="4"/>
  <c r="G26" i="4"/>
  <c r="I25" i="4"/>
  <c r="H25" i="4"/>
  <c r="G25" i="4"/>
  <c r="I24" i="4"/>
  <c r="H24" i="4"/>
  <c r="H50" i="4" s="1"/>
  <c r="G24" i="4"/>
  <c r="L16" i="4"/>
  <c r="K16" i="4"/>
  <c r="J16" i="4"/>
  <c r="I16" i="4"/>
  <c r="H16" i="4"/>
  <c r="G16" i="4"/>
  <c r="M24" i="4" l="1"/>
  <c r="I50" i="4"/>
  <c r="I81" i="4" s="1"/>
  <c r="G50" i="4"/>
  <c r="M52" i="4"/>
  <c r="M53" i="4" s="1"/>
  <c r="M26" i="4"/>
  <c r="M25" i="4"/>
  <c r="I21" i="4"/>
  <c r="M18" i="4"/>
  <c r="M27" i="4"/>
  <c r="M30" i="4"/>
  <c r="K21" i="4"/>
  <c r="M80" i="4"/>
  <c r="G21" i="4"/>
  <c r="L21" i="4"/>
  <c r="M17" i="4"/>
  <c r="M19" i="4"/>
  <c r="H21" i="4"/>
  <c r="J21" i="4"/>
  <c r="M20" i="4"/>
  <c r="M16" i="4"/>
  <c r="M56" i="4"/>
  <c r="J63" i="4"/>
  <c r="J74" i="4" s="1"/>
  <c r="J81" i="4" s="1"/>
  <c r="G63" i="4"/>
  <c r="K63" i="4"/>
  <c r="K74" i="4" s="1"/>
  <c r="K81" i="4" s="1"/>
  <c r="H63" i="4"/>
  <c r="H74" i="4" s="1"/>
  <c r="H81" i="4" s="1"/>
  <c r="L63" i="4"/>
  <c r="L74" i="4" s="1"/>
  <c r="L81" i="4" s="1"/>
  <c r="M50" i="4" l="1"/>
  <c r="M21" i="4"/>
  <c r="M63" i="4"/>
  <c r="M74" i="4" s="1"/>
  <c r="G74" i="4"/>
  <c r="G81" i="4" s="1"/>
  <c r="M81" i="4" l="1"/>
  <c r="M82" i="4" s="1"/>
</calcChain>
</file>

<file path=xl/sharedStrings.xml><?xml version="1.0" encoding="utf-8"?>
<sst xmlns="http://schemas.openxmlformats.org/spreadsheetml/2006/main" count="204" uniqueCount="178">
  <si>
    <t>№ п/п</t>
  </si>
  <si>
    <t>1.</t>
  </si>
  <si>
    <t>3.</t>
  </si>
  <si>
    <t xml:space="preserve">Юридическое обслуживание </t>
  </si>
  <si>
    <t>Услуги паспортного стола</t>
  </si>
  <si>
    <t>1.3</t>
  </si>
  <si>
    <t>1.4</t>
  </si>
  <si>
    <t>Июль</t>
  </si>
  <si>
    <t>Цифровая подпись</t>
  </si>
  <si>
    <t>Запасные части для ремонта лифтов</t>
  </si>
  <si>
    <t>Переустройство контейнерной площадки</t>
  </si>
  <si>
    <t>Общая площадь дома:</t>
  </si>
  <si>
    <t>кв.м.</t>
  </si>
  <si>
    <t>Площадь жилых помещений:</t>
  </si>
  <si>
    <t>Количество квартир:</t>
  </si>
  <si>
    <t>Площадь офисных помещений:</t>
  </si>
  <si>
    <t>Количество офисов:</t>
  </si>
  <si>
    <t>Площадь парковочных мест:</t>
  </si>
  <si>
    <t>Количество машиномест:</t>
  </si>
  <si>
    <t>Площадь паркинга общая:</t>
  </si>
  <si>
    <t>Площадь мест общего пользования:</t>
  </si>
  <si>
    <t>Площадь земельного участка:</t>
  </si>
  <si>
    <t>Наименование</t>
  </si>
  <si>
    <t>Август</t>
  </si>
  <si>
    <t>Сентябрь</t>
  </si>
  <si>
    <t>Октябрь</t>
  </si>
  <si>
    <t>Ноябрь</t>
  </si>
  <si>
    <t>Декабрь</t>
  </si>
  <si>
    <t>Итого (руб.)</t>
  </si>
  <si>
    <t>Примечание</t>
  </si>
  <si>
    <t>ДОХОДНАЯ ЧАСТЬ (планируемые поступления)</t>
  </si>
  <si>
    <t>Взносы собственников на содержание и обслуживание общего имущества дома</t>
  </si>
  <si>
    <t>1.1</t>
  </si>
  <si>
    <t>Плата за жилое помещение (с собственников квартир)</t>
  </si>
  <si>
    <t>24,68 руб./кв.м.</t>
  </si>
  <si>
    <t>1.2</t>
  </si>
  <si>
    <t>Плата за содержание паркинга (с собственников машиномест)</t>
  </si>
  <si>
    <t>Охрана придомовой территории и мест общего пользования (с собственников квартир)</t>
  </si>
  <si>
    <t>1.5</t>
  </si>
  <si>
    <t>Охрана паркинга (с собственников машиномест)</t>
  </si>
  <si>
    <t>ИТОГО ДОХОДНАЯ ЧАСТЬ:</t>
  </si>
  <si>
    <t>Содержание общего имущества дома</t>
  </si>
  <si>
    <t>Уборка мест общего пользования</t>
  </si>
  <si>
    <t>Уборка прилегающей территории</t>
  </si>
  <si>
    <t>Уборка паркинга</t>
  </si>
  <si>
    <t>Аренда ворсовых грязеудерживающих покрытий (ковриков)</t>
  </si>
  <si>
    <t>1.6</t>
  </si>
  <si>
    <t>1.7</t>
  </si>
  <si>
    <t>1.8</t>
  </si>
  <si>
    <t>Охрана прилегающей территории, мест общего пользования и паркинга</t>
  </si>
  <si>
    <t>85 руб./человеко-час (договор с ООО ЧОО "Ратибор-Е")</t>
  </si>
  <si>
    <t>1.9</t>
  </si>
  <si>
    <t>1.10</t>
  </si>
  <si>
    <t>Обслуживание лифтов</t>
  </si>
  <si>
    <t>1.11</t>
  </si>
  <si>
    <t>Страхование лифтов</t>
  </si>
  <si>
    <t>1 раз в год (договор с ОСАО "Альфа-Страхование")</t>
  </si>
  <si>
    <t>1.12</t>
  </si>
  <si>
    <t>Техническое освидетельствование лифтов</t>
  </si>
  <si>
    <t>1.13</t>
  </si>
  <si>
    <t xml:space="preserve">Обслуживание инженерных систем (сантехника, электрика, диспетчирование, аварийное обслуживание) </t>
  </si>
  <si>
    <t>1.14</t>
  </si>
  <si>
    <t>1.15</t>
  </si>
  <si>
    <t>1.16</t>
  </si>
  <si>
    <t>Дератизация и дезинсекция</t>
  </si>
  <si>
    <t>1.17</t>
  </si>
  <si>
    <t>1.18</t>
  </si>
  <si>
    <t>1.19</t>
  </si>
  <si>
    <t>Итого расходы на содержание общего имущества дома:</t>
  </si>
  <si>
    <t>2.</t>
  </si>
  <si>
    <t>Расходы на управление домом</t>
  </si>
  <si>
    <t>2.1</t>
  </si>
  <si>
    <t>Вознаграждение председателю правления</t>
  </si>
  <si>
    <t>электрик</t>
  </si>
  <si>
    <t>плотник</t>
  </si>
  <si>
    <t>Бухгалтерское обслуживание(в том числе начисление квартплаты)</t>
  </si>
  <si>
    <t>Итого расходы на управление домом</t>
  </si>
  <si>
    <t>3.1</t>
  </si>
  <si>
    <t>3.2</t>
  </si>
  <si>
    <t>3.3</t>
  </si>
  <si>
    <t>3.4</t>
  </si>
  <si>
    <t>Новогодний праздник для детей</t>
  </si>
  <si>
    <t>Непредвиденные расходы</t>
  </si>
  <si>
    <t>Итого прочие расходы</t>
  </si>
  <si>
    <t>ИТОГО РАСХОДНАЯ ЧАСТЬ:</t>
  </si>
  <si>
    <t>Дефицит (-) /профицит (+)</t>
  </si>
  <si>
    <t>РАСХОДНАЯ ЧАСТЬ (планируемые расходы)</t>
  </si>
  <si>
    <t>Прочие расходы</t>
  </si>
  <si>
    <t>в том числе:                                      сантехник</t>
  </si>
  <si>
    <t>Выполнение требований предписания ОАО "Екатеринбургэнерго" по модернизации УКУТа</t>
  </si>
  <si>
    <t>Расходные электротехнические материалы (лампы, светильники, дроссели, кабели и т.п.)</t>
  </si>
  <si>
    <t>Обслуживание УКУТа</t>
  </si>
  <si>
    <t>Вывоз ТБО и крупногабаритного мусора</t>
  </si>
  <si>
    <t>1.21</t>
  </si>
  <si>
    <t>1.22</t>
  </si>
  <si>
    <t>Фонд оплаты труда (согласно штатному расписанию), всего:</t>
  </si>
  <si>
    <t>Обслуживание системы пожарной сигнализации, систем дымоудаления и пожаротушения</t>
  </si>
  <si>
    <t>Регистрация ТСН, изготовление печати</t>
  </si>
  <si>
    <t>Услуги связи (телефон на посту охраны и телефон диспетчера)</t>
  </si>
  <si>
    <t>Вывоз ртутьсодержащих отходов (энергосберегающие лампы и т.п.)</t>
  </si>
  <si>
    <t>Обслуживание ворот паркинга</t>
  </si>
  <si>
    <t>Обслуживание домофона паркинга</t>
  </si>
  <si>
    <t>Обслуживание банковского счёта</t>
  </si>
  <si>
    <t>Бумага, канцтовары, картриджи</t>
  </si>
  <si>
    <t>1.23</t>
  </si>
  <si>
    <t>1.24</t>
  </si>
  <si>
    <t>Текущий ремонт мест общего пользования (работы и материалы)</t>
  </si>
  <si>
    <t>Запасные части для ремонта системы видеонаблюдения</t>
  </si>
  <si>
    <t>договор с МБУ "Центр муниципальных услуг в ЖКХ"</t>
  </si>
  <si>
    <t>договор (ООО "Альфа Транс", с 17 сентября - ООО "ГринСервис")</t>
  </si>
  <si>
    <t>Запасные части и материалы для ремонта инженерных систем и оборудования, систем пожарной сигнализации, систем дымоудаления и пожаротушения</t>
  </si>
  <si>
    <t>Услуги по приёму платежей от населения ("Фрисби")</t>
  </si>
  <si>
    <t>Техническое обслуживание и ремонт системы видеонаблюдения</t>
  </si>
  <si>
    <t>по мере необходимости</t>
  </si>
  <si>
    <t>планируется заключение договора в октябре 2016 г.</t>
  </si>
  <si>
    <t>договор с ООО "Ревизор"</t>
  </si>
  <si>
    <t>договор с ИП Худяков С.В.</t>
  </si>
  <si>
    <t>после выделения для ТСН офисного помещения</t>
  </si>
  <si>
    <t>ориентировочно</t>
  </si>
  <si>
    <t>дворник</t>
  </si>
  <si>
    <t>при создании ТСН</t>
  </si>
  <si>
    <t>1.20</t>
  </si>
  <si>
    <t>Хозяйственный инвентарь и моющие средства</t>
  </si>
  <si>
    <t>Налоги и взносы с заработной платы</t>
  </si>
  <si>
    <t>Всего - 33,2%, в том числе: НДФЛ - 13%, страховые взносы в ПФР, ФСС и ФОМС - 20%, страховые взносы на обязательное социальное страхование от несчастных случаев на производстве - 0,2%</t>
  </si>
  <si>
    <t>УТВЕРЖДЕНА</t>
  </si>
  <si>
    <t>общим собранием членов ТСН "Аптекарская, 48"</t>
  </si>
  <si>
    <t>(протокол №_____ от ____.____.2016)</t>
  </si>
  <si>
    <t>СМЕТА ДОХОДОВ И РАСХОДОВ  ТСН "АПТЕКАРСКАЯ, 48" НА 2016 ГОД</t>
  </si>
  <si>
    <t>заключение договора на ТО и ремонт планируется в октябре 2016 г.</t>
  </si>
  <si>
    <t>по мере необходимости (замена жёсткого диска в сентябре)</t>
  </si>
  <si>
    <t>Плата за содержание помещения (с собственников офисных помещений)</t>
  </si>
  <si>
    <t>не реже 1 раза в год (п.11.3 Правил устройства и безопасной эксплуатации лифтов ПБ 10-558-03)</t>
  </si>
  <si>
    <t>2 сим-карты "Мотив" (охрана 89506430754 и диспетчер 89506340483)</t>
  </si>
  <si>
    <t>заключение договора в октябре 2016 г. (6 ковриков 150х240 см, замена 1 коврика 1 раз в неделю, 270 руб.)</t>
  </si>
  <si>
    <t>Итого расходы на охрану общего имущества дома</t>
  </si>
  <si>
    <t>для штатного уборщика и дворника</t>
  </si>
  <si>
    <t>Услуги по введению информации в систему ГИС ЖКХ</t>
  </si>
  <si>
    <t>Приобретение промышленного пылесоса для уборки паркинга</t>
  </si>
  <si>
    <t>планируется в октябре</t>
  </si>
  <si>
    <t>10,22 руб./кв.м. (договор с ИП Таманцев В.М.-действует до 16.10.2016, с 17.10.2016 - уборщик в штате)</t>
  </si>
  <si>
    <t>4,29 руб./кв. м. (летний период); 6,40 руб./кв.м. (зимний период) (договор с ИП Таманцев В.М. - действует до 30.09.2016, с 01.10.2016  -дворник в штате)</t>
  </si>
  <si>
    <t>с 01.10.2016</t>
  </si>
  <si>
    <t>договор с ООО "Монтажная Лифтовая Компания"</t>
  </si>
  <si>
    <t>ООО "СанТехСпас" (с 01.08.2016 - сантехник и электрик в штате)</t>
  </si>
  <si>
    <t xml:space="preserve">после модернизации УКУТа </t>
  </si>
  <si>
    <t>1,63 руб./кв. м. (летний период); 1,83 руб./кв.м. (зимний период) (договор с ИП Таманцев В.М. действует до 30.09.2016, с 01.10.2016 -уборщик паркинга в штате)</t>
  </si>
  <si>
    <t>уборщик (подъезды)</t>
  </si>
  <si>
    <t>с 17.10.2016</t>
  </si>
  <si>
    <t>уборщик (паркинг)</t>
  </si>
  <si>
    <t>с 01.09.2016</t>
  </si>
  <si>
    <t>Обустройство офисного помещения ТСН (мебель, оргтехника, сейф, программное обеспечение, интернет)</t>
  </si>
  <si>
    <t>21,13 руб. за кв.м., с 01.10.2016 - 24,68 руб./кв.м.</t>
  </si>
  <si>
    <t>ООО "ГринСервис" (рассрочка на 3 месяца)</t>
  </si>
  <si>
    <t>Очистка дренажных колодцев, промывка системы водоотведения</t>
  </si>
  <si>
    <t>Услуги по приёму платежей от населения ("Сбербанк-онлайн")</t>
  </si>
  <si>
    <t>1,2% от ежемесячного поступления денежных средств от жителей через Сбербанк (с октября суммы ориентировочные, поскольку предсказать фактический объём платежей и их распределение между Сбербанком и ЕРЦ невозможно)</t>
  </si>
  <si>
    <t>1,3% от ежемесячного поступления денежных средств от жителей через ЕРЦ (с октября суммы ориентировочные, поскольку предсказать фактический объём платежей и их распределение между Сбербанком и ЕРЦ невозможно)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</si>
  <si>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</si>
  <si>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</si>
  <si>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</si>
  <si>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</si>
  <si>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</si>
  <si>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</si>
  <si>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</si>
  <si>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</si>
  <si>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</si>
  <si>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4.</t>
  </si>
  <si>
    <t>4.1</t>
  </si>
  <si>
    <t>4.2</t>
  </si>
  <si>
    <t>4.3</t>
  </si>
  <si>
    <t>4.4</t>
  </si>
  <si>
    <t>ПАО "Сбербанк России" (фиксированная ежемесячная сумма + плата за каждый платёжный документ и за снятие наличных)</t>
  </si>
  <si>
    <r>
      <t>143,74 руб. за 1 лицевой счет (строка "диспетчер"); с 01.10.2016- 150,25 руб. за 1 лицевой счёт  (</t>
    </r>
    <r>
      <rPr>
        <i/>
        <sz val="9"/>
        <color indexed="8"/>
        <rFont val="Calibri"/>
        <family val="2"/>
        <charset val="204"/>
      </rPr>
      <t>из расчёта: стоимость по договору охраны составляет 62050 руб. в мес. (85р/час * 24 часа *365 дн. /12 мес.)  разделить на количество лицевых счетов (250 квартир + 163 машиноместа = 413), получается 150,25 руб.)</t>
    </r>
  </si>
  <si>
    <r>
      <t xml:space="preserve">350 руб. за 1 лицевой счет; с 01.10.2016- 150,25 руб. за 1 лицевой счёт </t>
    </r>
    <r>
      <rPr>
        <i/>
        <sz val="9"/>
        <color indexed="8"/>
        <rFont val="Calibri"/>
        <family val="2"/>
        <charset val="204"/>
      </rPr>
      <t xml:space="preserve"> (из расчёта: стоимость по договору охраны составляет 62050 руб. в мес. (85р/час * 24 часа *365 дн. /12 мес.)  разделить на количество лицевых счетов (250 квартир + 163 машиноместа = 413), получается 150,25 руб.)</t>
    </r>
  </si>
  <si>
    <t>1.25</t>
  </si>
  <si>
    <t>1.26</t>
  </si>
  <si>
    <t>Охрана общего имущества дома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</si>
</sst>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43" formatCode="_-* #,##0.00_р_._-;\-* #,##0.00_р_._-;_-* &quot;-&quot;??_р_._-;_-@_-"/>
  </numFmts>
  <fonts count="32" x14ac:knownFonts="1">
    <font>
      <sz val="10"/>
      <name val="Arial"/>
      <family val="2"/>
      <charset val="204"/>
    </font>
    <font>
      <sz val="10"/>
      <name val="Arial"/>
      <charset val="204"/>
    </font>
    <font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name val="Calibri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9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0"/>
      <name val="Calibri"/>
      <family val="2"/>
      <charset val="204"/>
    </font>
    <font>
      <i/>
      <sz val="9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name val="Arial"/>
      <family val="2"/>
      <charset val="204"/>
    </font>
    <font>
      <b/>
      <i/>
      <sz val="12"/>
      <color indexed="8"/>
      <name val="Calibri"/>
      <family val="2"/>
      <charset val="204"/>
    </font>
    <font>
      <b/>
      <i/>
      <sz val="12"/>
      <name val="Calibri"/>
      <family val="2"/>
      <charset val="204"/>
    </font>
    <font>
      <i/>
      <sz val="12"/>
      <color indexed="8"/>
      <name val="Calibri"/>
      <family val="2"/>
      <charset val="204"/>
    </font>
    <font>
      <i/>
      <sz val="12"/>
      <name val="Arial"/>
      <family val="2"/>
      <charset val="204"/>
    </font>
    <font>
      <sz val="9"/>
      <name val="Calibri"/>
      <family val="2"/>
      <charset val="204"/>
    </font>
    <font>
      <b/>
      <sz val="10"/>
      <name val="Arial"/>
      <family val="2"/>
      <charset val="204"/>
    </font>
    <font>
      <sz val="8"/>
      <color rgb="FFFF0000"/>
      <name val="Arial"/>
      <family val="2"/>
      <charset val="204"/>
    </font>
    <font>
      <b/>
      <sz val="14"/>
      <color rgb="FFFF0000"/>
      <name val="Calibri"/>
      <family val="2"/>
      <charset val="204"/>
    </font>
    <font>
      <b/>
      <sz val="14"/>
      <name val="Calibri"/>
      <family val="2"/>
      <charset val="204"/>
    </font>
    <font>
      <sz val="14"/>
      <color rgb="FFFF0000"/>
      <name val="Calibri"/>
      <family val="2"/>
      <charset val="204"/>
    </font>
    <font>
      <sz val="14"/>
      <name val="Arial"/>
      <family val="2"/>
      <charset val="204"/>
    </font>
    <font>
      <b/>
      <sz val="14"/>
      <color rgb="FF0070C0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rgb="FF00B050"/>
      <name val="Calibri"/>
      <family val="2"/>
      <charset val="204"/>
    </font>
    <font>
      <sz val="14"/>
      <color rgb="FF00B050"/>
      <name val="Calibri"/>
      <family val="2"/>
      <charset val="204"/>
    </font>
    <font>
      <b/>
      <sz val="12"/>
      <color indexed="8"/>
      <name val="Calibri"/>
      <family val="2"/>
      <charset val="204"/>
    </font>
    <font>
      <i/>
      <sz val="9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3" fontId="1" fillId="0" borderId="0" applyFill="0" applyBorder="0" applyAlignment="0" applyProtection="0"/>
    <xf numFmtId="44" fontId="7" fillId="0" borderId="0" applyFont="0" applyFill="0" applyBorder="0" applyAlignment="0" applyProtection="0"/>
  </cellStyleXfs>
  <cellXfs count="90">
    <xf numFmtId="0" fontId="0" fillId="0" borderId="0" xfId="0"/>
    <xf numFmtId="3" fontId="3" fillId="0" borderId="1" xfId="1" applyNumberFormat="1" applyFont="1" applyBorder="1" applyAlignment="1">
      <alignment vertical="top" wrapText="1"/>
    </xf>
    <xf numFmtId="49" fontId="5" fillId="0" borderId="0" xfId="1" applyNumberFormat="1" applyFont="1" applyBorder="1" applyAlignment="1">
      <alignment horizontal="center" vertical="top" wrapText="1"/>
    </xf>
    <xf numFmtId="0" fontId="9" fillId="0" borderId="0" xfId="1" applyFont="1" applyBorder="1" applyAlignment="1">
      <alignment horizontal="center" vertical="top" wrapText="1"/>
    </xf>
    <xf numFmtId="4" fontId="2" fillId="0" borderId="0" xfId="1" applyNumberFormat="1" applyFont="1" applyBorder="1" applyAlignment="1">
      <alignment vertical="top" wrapText="1"/>
    </xf>
    <xf numFmtId="49" fontId="2" fillId="0" borderId="0" xfId="1" applyNumberFormat="1" applyFont="1" applyBorder="1" applyAlignment="1">
      <alignment vertical="top" wrapText="1"/>
    </xf>
    <xf numFmtId="4" fontId="2" fillId="0" borderId="0" xfId="1" applyNumberFormat="1" applyFont="1" applyFill="1" applyBorder="1" applyAlignment="1">
      <alignment vertical="top" wrapText="1"/>
    </xf>
    <xf numFmtId="49" fontId="2" fillId="0" borderId="0" xfId="1" applyNumberFormat="1" applyAlignment="1">
      <alignment horizontal="center" vertical="top" wrapText="1"/>
    </xf>
    <xf numFmtId="0" fontId="10" fillId="0" borderId="1" xfId="1" applyFont="1" applyFill="1" applyBorder="1" applyAlignment="1">
      <alignment vertical="top" wrapText="1"/>
    </xf>
    <xf numFmtId="3" fontId="5" fillId="0" borderId="0" xfId="1" applyNumberFormat="1" applyFont="1" applyBorder="1" applyAlignment="1">
      <alignment horizontal="center" vertical="top" wrapText="1"/>
    </xf>
    <xf numFmtId="3" fontId="2" fillId="0" borderId="0" xfId="1" applyNumberFormat="1" applyFont="1" applyBorder="1" applyAlignment="1">
      <alignment vertical="top" wrapText="1"/>
    </xf>
    <xf numFmtId="3" fontId="5" fillId="0" borderId="0" xfId="1" applyNumberFormat="1" applyFont="1" applyBorder="1" applyAlignment="1">
      <alignment vertical="top" wrapText="1"/>
    </xf>
    <xf numFmtId="3" fontId="2" fillId="0" borderId="0" xfId="1" applyNumberFormat="1" applyFont="1" applyBorder="1" applyAlignment="1">
      <alignment horizontal="left" vertical="top" wrapText="1"/>
    </xf>
    <xf numFmtId="3" fontId="2" fillId="0" borderId="0" xfId="1" applyNumberFormat="1" applyAlignment="1">
      <alignment horizontal="center" vertical="top" wrapText="1"/>
    </xf>
    <xf numFmtId="3" fontId="5" fillId="0" borderId="0" xfId="1" applyNumberFormat="1" applyFont="1" applyAlignment="1">
      <alignment horizontal="center" vertical="top" wrapText="1"/>
    </xf>
    <xf numFmtId="3" fontId="4" fillId="0" borderId="1" xfId="1" applyNumberFormat="1" applyFont="1" applyBorder="1" applyAlignment="1">
      <alignment horizontal="center" vertical="center" wrapText="1"/>
    </xf>
    <xf numFmtId="3" fontId="4" fillId="0" borderId="1" xfId="1" applyNumberFormat="1" applyFont="1" applyBorder="1" applyAlignment="1">
      <alignment vertical="top" wrapText="1"/>
    </xf>
    <xf numFmtId="3" fontId="6" fillId="0" borderId="1" xfId="1" applyNumberFormat="1" applyFont="1" applyFill="1" applyBorder="1" applyAlignment="1">
      <alignment vertical="top" wrapText="1"/>
    </xf>
    <xf numFmtId="3" fontId="4" fillId="0" borderId="1" xfId="1" applyNumberFormat="1" applyFont="1" applyFill="1" applyBorder="1" applyAlignment="1">
      <alignment vertical="top" wrapText="1"/>
    </xf>
    <xf numFmtId="3" fontId="15" fillId="0" borderId="1" xfId="1" applyNumberFormat="1" applyFont="1" applyFill="1" applyBorder="1" applyAlignment="1">
      <alignment vertical="top" wrapText="1"/>
    </xf>
    <xf numFmtId="3" fontId="12" fillId="0" borderId="1" xfId="1" applyNumberFormat="1" applyFont="1" applyFill="1" applyBorder="1" applyAlignment="1">
      <alignment vertical="top" wrapText="1"/>
    </xf>
    <xf numFmtId="3" fontId="11" fillId="0" borderId="1" xfId="1" applyNumberFormat="1" applyFont="1" applyFill="1" applyBorder="1" applyAlignment="1">
      <alignment vertical="top" wrapText="1"/>
    </xf>
    <xf numFmtId="0" fontId="19" fillId="0" borderId="1" xfId="1" applyFont="1" applyFill="1" applyBorder="1" applyAlignment="1">
      <alignment vertical="top" wrapText="1"/>
    </xf>
    <xf numFmtId="3" fontId="20" fillId="0" borderId="1" xfId="2" applyNumberFormat="1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0" fontId="10" fillId="0" borderId="0" xfId="1" applyFont="1" applyAlignment="1">
      <alignment vertical="top" wrapText="1"/>
    </xf>
    <xf numFmtId="0" fontId="9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vertical="top" wrapText="1"/>
    </xf>
    <xf numFmtId="0" fontId="17" fillId="0" borderId="1" xfId="1" applyFont="1" applyFill="1" applyBorder="1" applyAlignment="1">
      <alignment vertical="top" wrapText="1"/>
    </xf>
    <xf numFmtId="0" fontId="8" fillId="0" borderId="0" xfId="0" applyFont="1" applyFill="1" applyAlignment="1">
      <alignment wrapText="1"/>
    </xf>
    <xf numFmtId="0" fontId="21" fillId="0" borderId="0" xfId="0" applyFont="1" applyFill="1" applyAlignment="1">
      <alignment wrapText="1"/>
    </xf>
    <xf numFmtId="0" fontId="21" fillId="0" borderId="0" xfId="0" applyFont="1" applyAlignment="1">
      <alignment wrapText="1"/>
    </xf>
    <xf numFmtId="3" fontId="0" fillId="0" borderId="0" xfId="0" applyNumberFormat="1" applyAlignment="1">
      <alignment wrapText="1"/>
    </xf>
    <xf numFmtId="3" fontId="6" fillId="0" borderId="2" xfId="1" applyNumberFormat="1" applyFont="1" applyFill="1" applyBorder="1" applyAlignment="1">
      <alignment vertical="top" wrapText="1"/>
    </xf>
    <xf numFmtId="49" fontId="13" fillId="0" borderId="1" xfId="1" applyNumberFormat="1" applyFont="1" applyFill="1" applyBorder="1" applyAlignment="1">
      <alignment vertical="top" wrapText="1"/>
    </xf>
    <xf numFmtId="0" fontId="14" fillId="0" borderId="0" xfId="0" applyFont="1" applyAlignment="1">
      <alignment wrapText="1"/>
    </xf>
    <xf numFmtId="49" fontId="6" fillId="0" borderId="1" xfId="1" applyNumberFormat="1" applyFont="1" applyFill="1" applyBorder="1" applyAlignment="1">
      <alignment vertical="top" wrapText="1"/>
    </xf>
    <xf numFmtId="0" fontId="7" fillId="0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0" fillId="0" borderId="0" xfId="0" applyFill="1" applyAlignment="1">
      <alignment wrapText="1"/>
    </xf>
    <xf numFmtId="0" fontId="18" fillId="0" borderId="0" xfId="0" applyFont="1" applyAlignment="1">
      <alignment wrapText="1"/>
    </xf>
    <xf numFmtId="3" fontId="18" fillId="0" borderId="0" xfId="0" applyNumberFormat="1" applyFont="1" applyAlignment="1">
      <alignment wrapText="1"/>
    </xf>
    <xf numFmtId="0" fontId="14" fillId="0" borderId="0" xfId="0" applyFont="1" applyFill="1" applyAlignment="1">
      <alignment wrapText="1"/>
    </xf>
    <xf numFmtId="49" fontId="3" fillId="0" borderId="1" xfId="1" applyNumberFormat="1" applyFont="1" applyFill="1" applyBorder="1" applyAlignment="1">
      <alignment vertical="top" wrapText="1"/>
    </xf>
    <xf numFmtId="3" fontId="23" fillId="0" borderId="1" xfId="1" applyNumberFormat="1" applyFont="1" applyFill="1" applyBorder="1" applyAlignment="1">
      <alignment vertical="center" wrapText="1"/>
    </xf>
    <xf numFmtId="3" fontId="22" fillId="0" borderId="1" xfId="1" applyNumberFormat="1" applyFont="1" applyFill="1" applyBorder="1" applyAlignment="1">
      <alignment vertical="center" wrapText="1"/>
    </xf>
    <xf numFmtId="0" fontId="24" fillId="0" borderId="1" xfId="1" applyFont="1" applyFill="1" applyBorder="1" applyAlignment="1">
      <alignment vertical="center" wrapText="1"/>
    </xf>
    <xf numFmtId="3" fontId="25" fillId="0" borderId="0" xfId="0" applyNumberFormat="1" applyFont="1" applyAlignment="1">
      <alignment vertical="center" wrapText="1"/>
    </xf>
    <xf numFmtId="0" fontId="25" fillId="0" borderId="0" xfId="0" applyFont="1" applyAlignment="1">
      <alignment vertical="center" wrapText="1"/>
    </xf>
    <xf numFmtId="3" fontId="26" fillId="0" borderId="1" xfId="1" applyNumberFormat="1" applyFont="1" applyFill="1" applyBorder="1" applyAlignment="1">
      <alignment vertical="center" wrapText="1"/>
    </xf>
    <xf numFmtId="0" fontId="27" fillId="0" borderId="1" xfId="1" applyFont="1" applyFill="1" applyBorder="1" applyAlignment="1">
      <alignment vertical="center" wrapText="1"/>
    </xf>
    <xf numFmtId="3" fontId="28" fillId="0" borderId="1" xfId="1" applyNumberFormat="1" applyFont="1" applyFill="1" applyBorder="1" applyAlignment="1">
      <alignment vertical="center" wrapText="1"/>
    </xf>
    <xf numFmtId="0" fontId="29" fillId="0" borderId="1" xfId="1" applyFont="1" applyFill="1" applyBorder="1" applyAlignment="1">
      <alignment vertical="center" wrapText="1"/>
    </xf>
    <xf numFmtId="49" fontId="13" fillId="0" borderId="1" xfId="1" applyNumberFormat="1" applyFont="1" applyBorder="1" applyAlignment="1">
      <alignment horizontal="left" vertical="top" wrapText="1"/>
    </xf>
    <xf numFmtId="3" fontId="0" fillId="0" borderId="0" xfId="0" applyNumberFormat="1" applyAlignment="1">
      <alignment vertical="top" wrapText="1"/>
    </xf>
    <xf numFmtId="49" fontId="3" fillId="0" borderId="1" xfId="1" applyNumberFormat="1" applyFont="1" applyBorder="1" applyAlignment="1">
      <alignment horizontal="left" vertical="top" wrapText="1"/>
    </xf>
    <xf numFmtId="49" fontId="4" fillId="0" borderId="1" xfId="1" applyNumberFormat="1" applyFont="1" applyBorder="1" applyAlignment="1">
      <alignment horizontal="center" vertical="center" wrapText="1"/>
    </xf>
    <xf numFmtId="49" fontId="6" fillId="0" borderId="3" xfId="1" applyNumberFormat="1" applyFont="1" applyFill="1" applyBorder="1" applyAlignment="1">
      <alignment horizontal="left" vertical="top" wrapText="1"/>
    </xf>
    <xf numFmtId="49" fontId="6" fillId="0" borderId="4" xfId="1" applyNumberFormat="1" applyFont="1" applyFill="1" applyBorder="1" applyAlignment="1">
      <alignment horizontal="left" vertical="top" wrapText="1"/>
    </xf>
    <xf numFmtId="49" fontId="6" fillId="0" borderId="5" xfId="1" applyNumberFormat="1" applyFont="1" applyFill="1" applyBorder="1" applyAlignment="1">
      <alignment horizontal="left" vertical="top" wrapText="1"/>
    </xf>
    <xf numFmtId="49" fontId="12" fillId="0" borderId="1" xfId="1" applyNumberFormat="1" applyFont="1" applyFill="1" applyBorder="1" applyAlignment="1">
      <alignment horizontal="right" vertical="top" wrapText="1"/>
    </xf>
    <xf numFmtId="3" fontId="0" fillId="0" borderId="0" xfId="0" applyNumberFormat="1" applyAlignment="1">
      <alignment vertical="top" wrapText="1"/>
    </xf>
    <xf numFmtId="0" fontId="5" fillId="0" borderId="0" xfId="1" applyFont="1" applyBorder="1" applyAlignment="1">
      <alignment horizontal="center" vertical="top" wrapText="1"/>
    </xf>
    <xf numFmtId="49" fontId="2" fillId="0" borderId="0" xfId="1" applyNumberFormat="1" applyFont="1" applyBorder="1" applyAlignment="1">
      <alignment horizontal="center" vertical="top" wrapText="1"/>
    </xf>
    <xf numFmtId="49" fontId="2" fillId="0" borderId="0" xfId="1" applyNumberFormat="1" applyFont="1" applyBorder="1" applyAlignment="1">
      <alignment horizontal="right" vertical="top" wrapText="1"/>
    </xf>
    <xf numFmtId="49" fontId="3" fillId="0" borderId="1" xfId="1" applyNumberFormat="1" applyFont="1" applyBorder="1" applyAlignment="1">
      <alignment horizontal="left" vertical="top" wrapText="1"/>
    </xf>
    <xf numFmtId="3" fontId="2" fillId="0" borderId="0" xfId="1" applyNumberFormat="1" applyFont="1" applyBorder="1" applyAlignment="1">
      <alignment horizontal="right" vertical="top" wrapText="1"/>
    </xf>
    <xf numFmtId="49" fontId="4" fillId="0" borderId="1" xfId="1" applyNumberFormat="1" applyFont="1" applyBorder="1" applyAlignment="1">
      <alignment horizontal="center" vertical="center" wrapText="1"/>
    </xf>
    <xf numFmtId="0" fontId="28" fillId="2" borderId="1" xfId="1" applyFont="1" applyFill="1" applyBorder="1" applyAlignment="1">
      <alignment horizontal="center" vertical="center" wrapText="1"/>
    </xf>
    <xf numFmtId="0" fontId="30" fillId="0" borderId="1" xfId="1" applyFont="1" applyBorder="1" applyAlignment="1">
      <alignment horizontal="left" vertical="top" wrapText="1"/>
    </xf>
    <xf numFmtId="49" fontId="6" fillId="0" borderId="1" xfId="1" applyNumberFormat="1" applyFont="1" applyFill="1" applyBorder="1" applyAlignment="1">
      <alignment horizontal="left" vertical="top" wrapText="1"/>
    </xf>
    <xf numFmtId="49" fontId="28" fillId="0" borderId="3" xfId="1" applyNumberFormat="1" applyFont="1" applyFill="1" applyBorder="1" applyAlignment="1">
      <alignment horizontal="right" vertical="center" wrapText="1"/>
    </xf>
    <xf numFmtId="49" fontId="28" fillId="0" borderId="4" xfId="1" applyNumberFormat="1" applyFont="1" applyFill="1" applyBorder="1" applyAlignment="1">
      <alignment horizontal="right" vertical="center" wrapText="1"/>
    </xf>
    <xf numFmtId="0" fontId="22" fillId="2" borderId="1" xfId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left" vertical="top" wrapText="1"/>
    </xf>
    <xf numFmtId="0" fontId="6" fillId="0" borderId="1" xfId="1" applyFont="1" applyFill="1" applyBorder="1" applyAlignment="1">
      <alignment horizontal="left" vertical="top" wrapText="1"/>
    </xf>
    <xf numFmtId="49" fontId="16" fillId="0" borderId="1" xfId="1" applyNumberFormat="1" applyFont="1" applyFill="1" applyBorder="1" applyAlignment="1">
      <alignment horizontal="right" vertical="top" wrapText="1"/>
    </xf>
    <xf numFmtId="49" fontId="6" fillId="0" borderId="6" xfId="1" applyNumberFormat="1" applyFont="1" applyFill="1" applyBorder="1" applyAlignment="1">
      <alignment horizontal="left" vertical="top" wrapText="1"/>
    </xf>
    <xf numFmtId="49" fontId="6" fillId="0" borderId="2" xfId="1" applyNumberFormat="1" applyFont="1" applyFill="1" applyBorder="1" applyAlignment="1">
      <alignment horizontal="left" vertical="top" wrapText="1"/>
    </xf>
    <xf numFmtId="49" fontId="6" fillId="0" borderId="7" xfId="1" applyNumberFormat="1" applyFont="1" applyFill="1" applyBorder="1" applyAlignment="1">
      <alignment horizontal="left" vertical="top" wrapText="1"/>
    </xf>
    <xf numFmtId="3" fontId="11" fillId="0" borderId="1" xfId="1" applyNumberFormat="1" applyFont="1" applyFill="1" applyBorder="1" applyAlignment="1">
      <alignment horizontal="right" vertical="top" wrapText="1"/>
    </xf>
    <xf numFmtId="49" fontId="16" fillId="0" borderId="3" xfId="1" applyNumberFormat="1" applyFont="1" applyFill="1" applyBorder="1" applyAlignment="1">
      <alignment horizontal="right" vertical="top" wrapText="1"/>
    </xf>
    <xf numFmtId="49" fontId="16" fillId="0" borderId="4" xfId="1" applyNumberFormat="1" applyFont="1" applyFill="1" applyBorder="1" applyAlignment="1">
      <alignment horizontal="right" vertical="top" wrapText="1"/>
    </xf>
    <xf numFmtId="49" fontId="16" fillId="0" borderId="5" xfId="1" applyNumberFormat="1" applyFont="1" applyFill="1" applyBorder="1" applyAlignment="1">
      <alignment horizontal="right" vertical="top" wrapText="1"/>
    </xf>
    <xf numFmtId="49" fontId="26" fillId="0" borderId="1" xfId="1" applyNumberFormat="1" applyFont="1" applyFill="1" applyBorder="1" applyAlignment="1">
      <alignment horizontal="right" vertical="center" wrapText="1"/>
    </xf>
    <xf numFmtId="49" fontId="22" fillId="0" borderId="3" xfId="1" applyNumberFormat="1" applyFont="1" applyFill="1" applyBorder="1" applyAlignment="1">
      <alignment horizontal="right" vertical="center" wrapText="1"/>
    </xf>
    <xf numFmtId="49" fontId="22" fillId="0" borderId="4" xfId="1" applyNumberFormat="1" applyFont="1" applyFill="1" applyBorder="1" applyAlignment="1">
      <alignment horizontal="right" vertical="center" wrapText="1"/>
    </xf>
    <xf numFmtId="49" fontId="22" fillId="0" borderId="5" xfId="1" applyNumberFormat="1" applyFont="1" applyFill="1" applyBorder="1" applyAlignment="1">
      <alignment horizontal="right" vertical="center" wrapText="1"/>
    </xf>
    <xf numFmtId="44" fontId="25" fillId="0" borderId="0" xfId="3" applyFont="1" applyAlignment="1">
      <alignment vertical="center" wrapText="1"/>
    </xf>
  </cellXfs>
  <cellStyles count="4">
    <cellStyle name="Excel Built-in Normal" xfId="1"/>
    <cellStyle name="Денежный" xfId="3" builtinId="4"/>
    <cellStyle name="Обычный" xfId="0" builtinId="0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2"/>
  <sheetViews>
    <sheetView tabSelected="1" topLeftCell="A25" workbookViewId="0">
      <selection activeCell="I30" sqref="I30"/>
    </sheetView>
  </sheetViews>
  <sheetFormatPr defaultRowHeight="12.75" x14ac:dyDescent="0.2"/>
  <cols>
    <col min="1" max="1" width="4.5703125" style="24" customWidth="1"/>
    <col min="2" max="4" width="10.7109375" style="24" customWidth="1"/>
    <col min="5" max="5" width="9" style="24" bestFit="1" customWidth="1"/>
    <col min="6" max="6" width="5.5703125" style="24" bestFit="1" customWidth="1"/>
    <col min="7" max="12" width="10.42578125" style="33" bestFit="1" customWidth="1"/>
    <col min="13" max="13" width="12.42578125" style="33" bestFit="1" customWidth="1"/>
    <col min="14" max="14" width="49.85546875" style="24" customWidth="1"/>
    <col min="15" max="15" width="56.28515625" style="25" customWidth="1"/>
    <col min="16" max="16" width="18" style="24" bestFit="1" customWidth="1"/>
    <col min="17" max="17" width="9.85546875" style="24" bestFit="1" customWidth="1"/>
    <col min="18" max="16384" width="9.140625" style="24"/>
  </cols>
  <sheetData>
    <row r="1" spans="1:16" x14ac:dyDescent="0.2">
      <c r="K1" s="55"/>
      <c r="L1" s="55"/>
      <c r="M1" s="62" t="s">
        <v>125</v>
      </c>
      <c r="N1" s="62"/>
    </row>
    <row r="2" spans="1:16" x14ac:dyDescent="0.2">
      <c r="K2" s="55"/>
      <c r="L2" s="55"/>
      <c r="M2" s="62" t="s">
        <v>126</v>
      </c>
      <c r="N2" s="62"/>
    </row>
    <row r="3" spans="1:16" x14ac:dyDescent="0.2">
      <c r="K3" s="55"/>
      <c r="L3" s="55"/>
      <c r="M3" s="62" t="s">
        <v>127</v>
      </c>
      <c r="N3" s="62"/>
    </row>
    <row r="4" spans="1:16" ht="5.25" customHeight="1" x14ac:dyDescent="0.2">
      <c r="K4" s="55"/>
      <c r="L4" s="55"/>
      <c r="M4" s="55"/>
      <c r="N4" s="55"/>
    </row>
    <row r="5" spans="1:16" ht="15" x14ac:dyDescent="0.2">
      <c r="A5" s="63" t="s">
        <v>128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</row>
    <row r="6" spans="1:16" ht="9" customHeight="1" x14ac:dyDescent="0.2">
      <c r="A6" s="2"/>
      <c r="B6" s="2"/>
      <c r="C6" s="2"/>
      <c r="D6" s="2"/>
      <c r="E6" s="2"/>
      <c r="F6" s="2"/>
      <c r="G6" s="9"/>
      <c r="H6" s="9"/>
      <c r="I6" s="9"/>
      <c r="J6" s="9"/>
      <c r="K6" s="9"/>
      <c r="L6" s="9"/>
      <c r="M6" s="9"/>
      <c r="N6" s="3"/>
    </row>
    <row r="7" spans="1:16" ht="15" x14ac:dyDescent="0.2">
      <c r="A7" s="64"/>
      <c r="B7" s="64"/>
      <c r="C7" s="64" t="s">
        <v>11</v>
      </c>
      <c r="D7" s="64"/>
      <c r="E7" s="4">
        <v>20134.900000000001</v>
      </c>
      <c r="F7" s="5" t="s">
        <v>12</v>
      </c>
      <c r="G7" s="65" t="s">
        <v>19</v>
      </c>
      <c r="H7" s="65"/>
      <c r="I7" s="65"/>
      <c r="J7" s="65"/>
      <c r="K7" s="4">
        <v>6042.2</v>
      </c>
      <c r="L7" s="5" t="s">
        <v>12</v>
      </c>
      <c r="M7" s="11"/>
      <c r="N7" s="26"/>
    </row>
    <row r="8" spans="1:16" ht="15" x14ac:dyDescent="0.2">
      <c r="A8" s="65" t="s">
        <v>20</v>
      </c>
      <c r="B8" s="65"/>
      <c r="C8" s="65"/>
      <c r="D8" s="65"/>
      <c r="E8" s="4">
        <v>2812.2</v>
      </c>
      <c r="F8" s="5" t="s">
        <v>12</v>
      </c>
      <c r="G8" s="65" t="s">
        <v>21</v>
      </c>
      <c r="H8" s="65"/>
      <c r="I8" s="65"/>
      <c r="J8" s="65"/>
      <c r="K8" s="4">
        <v>3721</v>
      </c>
      <c r="L8" s="5" t="s">
        <v>12</v>
      </c>
      <c r="M8" s="11"/>
      <c r="N8" s="26"/>
    </row>
    <row r="9" spans="1:16" ht="15" x14ac:dyDescent="0.2">
      <c r="A9" s="65" t="s">
        <v>13</v>
      </c>
      <c r="B9" s="65"/>
      <c r="C9" s="65"/>
      <c r="D9" s="65"/>
      <c r="E9" s="4">
        <v>13747.6</v>
      </c>
      <c r="F9" s="5" t="s">
        <v>12</v>
      </c>
      <c r="G9" s="67" t="s">
        <v>14</v>
      </c>
      <c r="H9" s="67"/>
      <c r="I9" s="67"/>
      <c r="J9" s="67"/>
      <c r="K9" s="12">
        <v>250</v>
      </c>
      <c r="L9" s="10"/>
      <c r="M9" s="11"/>
      <c r="N9" s="26"/>
    </row>
    <row r="10" spans="1:16" ht="15" x14ac:dyDescent="0.2">
      <c r="A10" s="65" t="s">
        <v>15</v>
      </c>
      <c r="B10" s="65"/>
      <c r="C10" s="65"/>
      <c r="D10" s="65"/>
      <c r="E10" s="4">
        <v>1336.5</v>
      </c>
      <c r="F10" s="5" t="s">
        <v>12</v>
      </c>
      <c r="G10" s="67" t="s">
        <v>16</v>
      </c>
      <c r="H10" s="67"/>
      <c r="I10" s="67"/>
      <c r="J10" s="67"/>
      <c r="K10" s="12">
        <v>3</v>
      </c>
    </row>
    <row r="11" spans="1:16" ht="15" x14ac:dyDescent="0.2">
      <c r="A11" s="65" t="s">
        <v>17</v>
      </c>
      <c r="B11" s="65"/>
      <c r="C11" s="65"/>
      <c r="D11" s="65"/>
      <c r="E11" s="6">
        <v>2609.7399999999998</v>
      </c>
      <c r="F11" s="5" t="s">
        <v>12</v>
      </c>
      <c r="G11" s="67" t="s">
        <v>18</v>
      </c>
      <c r="H11" s="67"/>
      <c r="I11" s="67"/>
      <c r="J11" s="67"/>
      <c r="K11" s="12">
        <v>163</v>
      </c>
      <c r="L11" s="10"/>
      <c r="M11" s="11"/>
      <c r="N11" s="26"/>
    </row>
    <row r="12" spans="1:16" ht="15" x14ac:dyDescent="0.2">
      <c r="A12" s="7"/>
      <c r="B12" s="7"/>
      <c r="C12" s="7"/>
      <c r="D12" s="7"/>
      <c r="E12" s="7"/>
      <c r="F12" s="7"/>
      <c r="G12" s="13"/>
      <c r="H12" s="13"/>
      <c r="I12" s="13"/>
      <c r="J12" s="13"/>
      <c r="K12" s="13"/>
      <c r="L12" s="13"/>
      <c r="M12" s="14"/>
      <c r="N12" s="26"/>
    </row>
    <row r="13" spans="1:16" ht="25.5" x14ac:dyDescent="0.2">
      <c r="A13" s="57" t="s">
        <v>0</v>
      </c>
      <c r="B13" s="68" t="s">
        <v>22</v>
      </c>
      <c r="C13" s="68"/>
      <c r="D13" s="68"/>
      <c r="E13" s="68"/>
      <c r="F13" s="68"/>
      <c r="G13" s="15" t="s">
        <v>7</v>
      </c>
      <c r="H13" s="15" t="s">
        <v>23</v>
      </c>
      <c r="I13" s="15" t="s">
        <v>24</v>
      </c>
      <c r="J13" s="15" t="s">
        <v>25</v>
      </c>
      <c r="K13" s="15" t="s">
        <v>26</v>
      </c>
      <c r="L13" s="15" t="s">
        <v>27</v>
      </c>
      <c r="M13" s="15" t="s">
        <v>28</v>
      </c>
      <c r="N13" s="27" t="s">
        <v>29</v>
      </c>
    </row>
    <row r="14" spans="1:16" s="49" customFormat="1" ht="18.75" x14ac:dyDescent="0.2">
      <c r="A14" s="69" t="s">
        <v>30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</row>
    <row r="15" spans="1:16" s="36" customFormat="1" ht="15.75" x14ac:dyDescent="0.2">
      <c r="A15" s="54">
        <v>1</v>
      </c>
      <c r="B15" s="70" t="s">
        <v>31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</row>
    <row r="16" spans="1:16" s="25" customFormat="1" x14ac:dyDescent="0.2">
      <c r="A16" s="56" t="s">
        <v>32</v>
      </c>
      <c r="B16" s="66" t="s">
        <v>33</v>
      </c>
      <c r="C16" s="66"/>
      <c r="D16" s="66"/>
      <c r="E16" s="66"/>
      <c r="F16" s="66"/>
      <c r="G16" s="1">
        <f t="shared" ref="G16:L16" si="0">24.68*$E$9</f>
        <v>339290.76799999998</v>
      </c>
      <c r="H16" s="1">
        <f t="shared" si="0"/>
        <v>339290.76799999998</v>
      </c>
      <c r="I16" s="1">
        <f t="shared" si="0"/>
        <v>339290.76799999998</v>
      </c>
      <c r="J16" s="1">
        <f t="shared" si="0"/>
        <v>339290.76799999998</v>
      </c>
      <c r="K16" s="1">
        <f t="shared" si="0"/>
        <v>339290.76799999998</v>
      </c>
      <c r="L16" s="1">
        <f t="shared" si="0"/>
        <v>339290.76799999998</v>
      </c>
      <c r="M16" s="16">
        <f>SUM(G16:L16)</f>
        <v>2035744.6079999998</v>
      </c>
      <c r="N16" s="28" t="s">
        <v>34</v>
      </c>
      <c r="P16" s="24"/>
    </row>
    <row r="17" spans="1:16" ht="27" customHeight="1" x14ac:dyDescent="0.2">
      <c r="A17" s="56" t="s">
        <v>35</v>
      </c>
      <c r="B17" s="66" t="s">
        <v>131</v>
      </c>
      <c r="C17" s="66"/>
      <c r="D17" s="66"/>
      <c r="E17" s="66"/>
      <c r="F17" s="66"/>
      <c r="G17" s="1">
        <f t="shared" ref="G17:L17" si="1">24.68*$E$10</f>
        <v>32984.82</v>
      </c>
      <c r="H17" s="1">
        <f t="shared" si="1"/>
        <v>32984.82</v>
      </c>
      <c r="I17" s="1">
        <f t="shared" si="1"/>
        <v>32984.82</v>
      </c>
      <c r="J17" s="1">
        <f t="shared" si="1"/>
        <v>32984.82</v>
      </c>
      <c r="K17" s="1">
        <f t="shared" si="1"/>
        <v>32984.82</v>
      </c>
      <c r="L17" s="1">
        <f t="shared" si="1"/>
        <v>32984.82</v>
      </c>
      <c r="M17" s="16">
        <f>SUM(G17:L17)</f>
        <v>197908.92</v>
      </c>
      <c r="N17" s="28" t="s">
        <v>34</v>
      </c>
    </row>
    <row r="18" spans="1:16" ht="27" customHeight="1" x14ac:dyDescent="0.2">
      <c r="A18" s="56" t="s">
        <v>5</v>
      </c>
      <c r="B18" s="66" t="s">
        <v>36</v>
      </c>
      <c r="C18" s="66"/>
      <c r="D18" s="66"/>
      <c r="E18" s="66"/>
      <c r="F18" s="66"/>
      <c r="G18" s="1">
        <f>21.13*$E$11</f>
        <v>55143.806199999992</v>
      </c>
      <c r="H18" s="1">
        <f t="shared" ref="H18:I18" si="2">21.13*$E$11</f>
        <v>55143.806199999992</v>
      </c>
      <c r="I18" s="1">
        <f t="shared" si="2"/>
        <v>55143.806199999992</v>
      </c>
      <c r="J18" s="1">
        <f t="shared" ref="J18:L18" si="3">24.68*$E$11</f>
        <v>64408.383199999997</v>
      </c>
      <c r="K18" s="1">
        <f t="shared" si="3"/>
        <v>64408.383199999997</v>
      </c>
      <c r="L18" s="1">
        <f t="shared" si="3"/>
        <v>64408.383199999997</v>
      </c>
      <c r="M18" s="16">
        <f>SUM(G18:L18)</f>
        <v>358656.56819999992</v>
      </c>
      <c r="N18" s="8" t="s">
        <v>152</v>
      </c>
    </row>
    <row r="19" spans="1:16" ht="74.25" customHeight="1" x14ac:dyDescent="0.2">
      <c r="A19" s="56" t="s">
        <v>6</v>
      </c>
      <c r="B19" s="71" t="s">
        <v>37</v>
      </c>
      <c r="C19" s="71"/>
      <c r="D19" s="71"/>
      <c r="E19" s="71"/>
      <c r="F19" s="71"/>
      <c r="G19" s="17">
        <f>143.74*$K$9</f>
        <v>35935</v>
      </c>
      <c r="H19" s="17">
        <f t="shared" ref="H19:I19" si="4">143.74*$K$9</f>
        <v>35935</v>
      </c>
      <c r="I19" s="17">
        <f t="shared" si="4"/>
        <v>35935</v>
      </c>
      <c r="J19" s="17">
        <f>150.25*$K$9</f>
        <v>37562.5</v>
      </c>
      <c r="K19" s="17">
        <f t="shared" ref="K19:L19" si="5">150.25*$K$9</f>
        <v>37562.5</v>
      </c>
      <c r="L19" s="17">
        <f t="shared" si="5"/>
        <v>37562.5</v>
      </c>
      <c r="M19" s="18">
        <f>SUM(G19:L19)</f>
        <v>220492.5</v>
      </c>
      <c r="N19" s="8" t="s">
        <v>173</v>
      </c>
      <c r="O19" s="32"/>
      <c r="P19" s="33"/>
    </row>
    <row r="20" spans="1:16" ht="60" x14ac:dyDescent="0.2">
      <c r="A20" s="56" t="s">
        <v>38</v>
      </c>
      <c r="B20" s="71" t="s">
        <v>39</v>
      </c>
      <c r="C20" s="71"/>
      <c r="D20" s="71"/>
      <c r="E20" s="71"/>
      <c r="F20" s="71"/>
      <c r="G20" s="17">
        <f>350*$K$11</f>
        <v>57050</v>
      </c>
      <c r="H20" s="17">
        <f t="shared" ref="H20:I20" si="6">350*$K$11</f>
        <v>57050</v>
      </c>
      <c r="I20" s="17">
        <f t="shared" si="6"/>
        <v>57050</v>
      </c>
      <c r="J20" s="17">
        <f>150.25*$K$11</f>
        <v>24490.75</v>
      </c>
      <c r="K20" s="17">
        <f t="shared" ref="K20:L20" si="7">150.25*$K$11</f>
        <v>24490.75</v>
      </c>
      <c r="L20" s="17">
        <f t="shared" si="7"/>
        <v>24490.75</v>
      </c>
      <c r="M20" s="18">
        <f>SUM(G20:L20)</f>
        <v>244622.25</v>
      </c>
      <c r="N20" s="8" t="s">
        <v>174</v>
      </c>
      <c r="O20" s="32"/>
    </row>
    <row r="21" spans="1:16" s="49" customFormat="1" ht="18.75" x14ac:dyDescent="0.2">
      <c r="A21" s="72" t="s">
        <v>40</v>
      </c>
      <c r="B21" s="73"/>
      <c r="C21" s="73"/>
      <c r="D21" s="73"/>
      <c r="E21" s="73"/>
      <c r="F21" s="73"/>
      <c r="G21" s="23">
        <f t="shared" ref="G21:M21" si="8">SUM(G16:G20)</f>
        <v>520404.39419999998</v>
      </c>
      <c r="H21" s="23">
        <f t="shared" si="8"/>
        <v>520404.39419999998</v>
      </c>
      <c r="I21" s="23">
        <f t="shared" si="8"/>
        <v>520404.39419999998</v>
      </c>
      <c r="J21" s="23">
        <f t="shared" si="8"/>
        <v>498737.22119999997</v>
      </c>
      <c r="K21" s="23">
        <f t="shared" si="8"/>
        <v>498737.22119999997</v>
      </c>
      <c r="L21" s="23">
        <f t="shared" si="8"/>
        <v>498737.22119999997</v>
      </c>
      <c r="M21" s="52">
        <f t="shared" si="8"/>
        <v>3057424.8462</v>
      </c>
      <c r="N21" s="53"/>
      <c r="P21" s="89"/>
    </row>
    <row r="22" spans="1:16" s="49" customFormat="1" ht="18.75" x14ac:dyDescent="0.2">
      <c r="A22" s="74" t="s">
        <v>86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</row>
    <row r="23" spans="1:16" s="36" customFormat="1" ht="15.75" x14ac:dyDescent="0.2">
      <c r="A23" s="35" t="s">
        <v>1</v>
      </c>
      <c r="B23" s="75" t="s">
        <v>41</v>
      </c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</row>
    <row r="24" spans="1:16" s="38" customFormat="1" ht="24" x14ac:dyDescent="0.2">
      <c r="A24" s="37" t="s">
        <v>32</v>
      </c>
      <c r="B24" s="71" t="s">
        <v>42</v>
      </c>
      <c r="C24" s="71"/>
      <c r="D24" s="71"/>
      <c r="E24" s="71"/>
      <c r="F24" s="71"/>
      <c r="G24" s="17">
        <f t="shared" ref="G24:I24" si="9">10.22*$E$8</f>
        <v>28740.684000000001</v>
      </c>
      <c r="H24" s="17">
        <f t="shared" si="9"/>
        <v>28740.684000000001</v>
      </c>
      <c r="I24" s="17">
        <f t="shared" si="9"/>
        <v>28740.684000000001</v>
      </c>
      <c r="J24" s="17">
        <f>10.22*$E$8/31*16</f>
        <v>14833.901419354839</v>
      </c>
      <c r="K24" s="17">
        <v>0</v>
      </c>
      <c r="L24" s="17">
        <v>0</v>
      </c>
      <c r="M24" s="21">
        <f t="shared" ref="M24:M33" si="10">SUM(G24:L24)</f>
        <v>101055.95341935483</v>
      </c>
      <c r="N24" s="22" t="s">
        <v>140</v>
      </c>
      <c r="O24" s="30"/>
    </row>
    <row r="25" spans="1:16" s="39" customFormat="1" ht="36" x14ac:dyDescent="0.2">
      <c r="A25" s="37" t="s">
        <v>35</v>
      </c>
      <c r="B25" s="71" t="s">
        <v>43</v>
      </c>
      <c r="C25" s="71"/>
      <c r="D25" s="71"/>
      <c r="E25" s="71"/>
      <c r="F25" s="71"/>
      <c r="G25" s="17">
        <f>4.29*$K$8</f>
        <v>15963.09</v>
      </c>
      <c r="H25" s="17">
        <f>4.29*$K$8</f>
        <v>15963.09</v>
      </c>
      <c r="I25" s="17">
        <f>4.29*$K$8</f>
        <v>15963.09</v>
      </c>
      <c r="J25" s="17">
        <v>0</v>
      </c>
      <c r="K25" s="17">
        <v>0</v>
      </c>
      <c r="L25" s="17">
        <v>0</v>
      </c>
      <c r="M25" s="21">
        <f t="shared" si="10"/>
        <v>47889.270000000004</v>
      </c>
      <c r="N25" s="22" t="s">
        <v>141</v>
      </c>
      <c r="O25" s="25"/>
    </row>
    <row r="26" spans="1:16" s="39" customFormat="1" ht="36" x14ac:dyDescent="0.2">
      <c r="A26" s="37" t="s">
        <v>5</v>
      </c>
      <c r="B26" s="71" t="s">
        <v>44</v>
      </c>
      <c r="C26" s="71"/>
      <c r="D26" s="71"/>
      <c r="E26" s="71"/>
      <c r="F26" s="71"/>
      <c r="G26" s="17">
        <f>1.63*$K$7</f>
        <v>9848.7859999999982</v>
      </c>
      <c r="H26" s="17">
        <f>1.63*$K$7</f>
        <v>9848.7859999999982</v>
      </c>
      <c r="I26" s="17">
        <f>1.63*$K$7</f>
        <v>9848.7859999999982</v>
      </c>
      <c r="J26" s="17">
        <v>0</v>
      </c>
      <c r="K26" s="17">
        <v>0</v>
      </c>
      <c r="L26" s="17">
        <v>0</v>
      </c>
      <c r="M26" s="21">
        <f t="shared" si="10"/>
        <v>29546.357999999993</v>
      </c>
      <c r="N26" s="22" t="s">
        <v>146</v>
      </c>
      <c r="O26" s="25"/>
    </row>
    <row r="27" spans="1:16" s="38" customFormat="1" ht="27" customHeight="1" x14ac:dyDescent="0.2">
      <c r="A27" s="37" t="s">
        <v>6</v>
      </c>
      <c r="B27" s="71" t="s">
        <v>45</v>
      </c>
      <c r="C27" s="71"/>
      <c r="D27" s="71"/>
      <c r="E27" s="71"/>
      <c r="F27" s="71"/>
      <c r="G27" s="17">
        <v>0</v>
      </c>
      <c r="H27" s="17">
        <v>0</v>
      </c>
      <c r="I27" s="17">
        <v>0</v>
      </c>
      <c r="J27" s="17">
        <f t="shared" ref="J27:L27" si="11">6*270*4</f>
        <v>6480</v>
      </c>
      <c r="K27" s="17">
        <f t="shared" si="11"/>
        <v>6480</v>
      </c>
      <c r="L27" s="17">
        <f t="shared" si="11"/>
        <v>6480</v>
      </c>
      <c r="M27" s="21">
        <f t="shared" si="10"/>
        <v>19440</v>
      </c>
      <c r="N27" s="22" t="s">
        <v>134</v>
      </c>
      <c r="O27" s="30"/>
    </row>
    <row r="28" spans="1:16" s="38" customFormat="1" x14ac:dyDescent="0.2">
      <c r="A28" s="37" t="s">
        <v>38</v>
      </c>
      <c r="B28" s="71" t="s">
        <v>122</v>
      </c>
      <c r="C28" s="71"/>
      <c r="D28" s="71"/>
      <c r="E28" s="71"/>
      <c r="F28" s="71"/>
      <c r="G28" s="17">
        <v>0</v>
      </c>
      <c r="H28" s="17">
        <v>0</v>
      </c>
      <c r="I28" s="17"/>
      <c r="J28" s="17">
        <v>13000</v>
      </c>
      <c r="K28" s="17">
        <v>3000</v>
      </c>
      <c r="L28" s="17">
        <v>3000</v>
      </c>
      <c r="M28" s="21">
        <f t="shared" si="10"/>
        <v>19000</v>
      </c>
      <c r="N28" s="22" t="s">
        <v>136</v>
      </c>
      <c r="O28" s="30"/>
    </row>
    <row r="29" spans="1:16" s="38" customFormat="1" ht="28.5" customHeight="1" x14ac:dyDescent="0.2">
      <c r="A29" s="37" t="s">
        <v>46</v>
      </c>
      <c r="B29" s="58" t="s">
        <v>138</v>
      </c>
      <c r="C29" s="59"/>
      <c r="D29" s="59"/>
      <c r="E29" s="59"/>
      <c r="F29" s="60"/>
      <c r="G29" s="17">
        <v>0</v>
      </c>
      <c r="H29" s="17">
        <v>0</v>
      </c>
      <c r="I29" s="17">
        <v>0</v>
      </c>
      <c r="J29" s="17">
        <v>45000</v>
      </c>
      <c r="K29" s="17">
        <v>0</v>
      </c>
      <c r="L29" s="17">
        <v>0</v>
      </c>
      <c r="M29" s="21">
        <f t="shared" ref="M29" si="12">SUM(G29:L29)</f>
        <v>45000</v>
      </c>
      <c r="N29" s="22" t="s">
        <v>139</v>
      </c>
      <c r="O29" s="30"/>
    </row>
    <row r="30" spans="1:16" s="39" customFormat="1" ht="24" x14ac:dyDescent="0.2">
      <c r="A30" s="37" t="s">
        <v>47</v>
      </c>
      <c r="B30" s="71" t="s">
        <v>92</v>
      </c>
      <c r="C30" s="71"/>
      <c r="D30" s="71"/>
      <c r="E30" s="71"/>
      <c r="F30" s="71"/>
      <c r="G30" s="17">
        <f>191*1.1*3*31+6000</f>
        <v>25539.300000000003</v>
      </c>
      <c r="H30" s="17">
        <f>191*1.1*3*31+6000</f>
        <v>25539.300000000003</v>
      </c>
      <c r="I30" s="17">
        <f>(191*1.1*3*16+6000/30*16)+((155*3*14)+(250*2*2))</f>
        <v>20794.800000000003</v>
      </c>
      <c r="J30" s="17">
        <f>(155*3*31)+(250*3*4)</f>
        <v>17415</v>
      </c>
      <c r="K30" s="17">
        <f>(155*3*30)+(250*3*4)</f>
        <v>16950</v>
      </c>
      <c r="L30" s="17">
        <f>(155*3*31)+(250*3*4)</f>
        <v>17415</v>
      </c>
      <c r="M30" s="21">
        <f t="shared" si="10"/>
        <v>123653.40000000001</v>
      </c>
      <c r="N30" s="22" t="s">
        <v>109</v>
      </c>
      <c r="O30" s="32"/>
    </row>
    <row r="31" spans="1:16" s="38" customFormat="1" x14ac:dyDescent="0.2">
      <c r="A31" s="37" t="s">
        <v>48</v>
      </c>
      <c r="B31" s="71" t="s">
        <v>10</v>
      </c>
      <c r="C31" s="71"/>
      <c r="D31" s="71"/>
      <c r="E31" s="71"/>
      <c r="F31" s="71"/>
      <c r="G31" s="17">
        <v>0</v>
      </c>
      <c r="H31" s="17">
        <v>0</v>
      </c>
      <c r="I31" s="17">
        <v>0</v>
      </c>
      <c r="J31" s="17">
        <v>7000</v>
      </c>
      <c r="K31" s="17">
        <v>7000</v>
      </c>
      <c r="L31" s="17">
        <v>7000</v>
      </c>
      <c r="M31" s="21">
        <f t="shared" si="10"/>
        <v>21000</v>
      </c>
      <c r="N31" s="22" t="s">
        <v>153</v>
      </c>
      <c r="O31" s="31"/>
    </row>
    <row r="32" spans="1:16" s="38" customFormat="1" ht="27.75" customHeight="1" x14ac:dyDescent="0.2">
      <c r="A32" s="37" t="s">
        <v>51</v>
      </c>
      <c r="B32" s="71" t="s">
        <v>99</v>
      </c>
      <c r="C32" s="71"/>
      <c r="D32" s="71"/>
      <c r="E32" s="71"/>
      <c r="F32" s="71"/>
      <c r="G32" s="17">
        <v>0</v>
      </c>
      <c r="H32" s="17">
        <v>0</v>
      </c>
      <c r="I32" s="17">
        <v>0</v>
      </c>
      <c r="J32" s="17">
        <v>2800</v>
      </c>
      <c r="K32" s="17">
        <v>2800</v>
      </c>
      <c r="L32" s="17">
        <v>2800</v>
      </c>
      <c r="M32" s="21">
        <f t="shared" si="10"/>
        <v>8400</v>
      </c>
      <c r="N32" s="22" t="s">
        <v>114</v>
      </c>
      <c r="O32" s="30"/>
    </row>
    <row r="33" spans="1:15" s="38" customFormat="1" x14ac:dyDescent="0.2">
      <c r="A33" s="37" t="s">
        <v>52</v>
      </c>
      <c r="B33" s="71" t="s">
        <v>100</v>
      </c>
      <c r="C33" s="71"/>
      <c r="D33" s="71"/>
      <c r="E33" s="71"/>
      <c r="F33" s="71"/>
      <c r="G33" s="17">
        <v>0</v>
      </c>
      <c r="H33" s="17">
        <v>0</v>
      </c>
      <c r="I33" s="17"/>
      <c r="J33" s="17">
        <v>5000</v>
      </c>
      <c r="K33" s="17">
        <v>4000</v>
      </c>
      <c r="L33" s="17">
        <v>4000</v>
      </c>
      <c r="M33" s="21">
        <f t="shared" si="10"/>
        <v>13000</v>
      </c>
      <c r="N33" s="22" t="s">
        <v>114</v>
      </c>
      <c r="O33" s="30"/>
    </row>
    <row r="34" spans="1:15" s="38" customFormat="1" x14ac:dyDescent="0.2">
      <c r="A34" s="37" t="s">
        <v>54</v>
      </c>
      <c r="B34" s="71" t="s">
        <v>101</v>
      </c>
      <c r="C34" s="71"/>
      <c r="D34" s="71"/>
      <c r="E34" s="71"/>
      <c r="F34" s="71"/>
      <c r="G34" s="17">
        <v>0</v>
      </c>
      <c r="H34" s="17">
        <v>0</v>
      </c>
      <c r="I34" s="17">
        <v>0</v>
      </c>
      <c r="J34" s="17">
        <v>2900</v>
      </c>
      <c r="K34" s="17">
        <v>2900</v>
      </c>
      <c r="L34" s="17">
        <v>2900</v>
      </c>
      <c r="M34" s="21">
        <f t="shared" ref="M34:M47" si="13">SUM(G34:L34)</f>
        <v>8700</v>
      </c>
      <c r="N34" s="22" t="s">
        <v>114</v>
      </c>
      <c r="O34" s="30"/>
    </row>
    <row r="35" spans="1:15" s="40" customFormat="1" x14ac:dyDescent="0.2">
      <c r="A35" s="37" t="s">
        <v>57</v>
      </c>
      <c r="B35" s="71" t="s">
        <v>53</v>
      </c>
      <c r="C35" s="71"/>
      <c r="D35" s="71"/>
      <c r="E35" s="71"/>
      <c r="F35" s="71"/>
      <c r="G35" s="17">
        <v>64000</v>
      </c>
      <c r="H35" s="17">
        <v>64000</v>
      </c>
      <c r="I35" s="17">
        <v>64000</v>
      </c>
      <c r="J35" s="17">
        <v>64000</v>
      </c>
      <c r="K35" s="17">
        <v>64000</v>
      </c>
      <c r="L35" s="17">
        <v>64000</v>
      </c>
      <c r="M35" s="18">
        <f t="shared" si="13"/>
        <v>384000</v>
      </c>
      <c r="N35" s="8" t="s">
        <v>143</v>
      </c>
      <c r="O35" s="30"/>
    </row>
    <row r="36" spans="1:15" s="38" customFormat="1" x14ac:dyDescent="0.2">
      <c r="A36" s="37" t="s">
        <v>59</v>
      </c>
      <c r="B36" s="71" t="s">
        <v>55</v>
      </c>
      <c r="C36" s="71"/>
      <c r="D36" s="71"/>
      <c r="E36" s="71"/>
      <c r="F36" s="71"/>
      <c r="G36" s="17">
        <v>0</v>
      </c>
      <c r="H36" s="17">
        <v>0</v>
      </c>
      <c r="I36" s="17">
        <v>3000</v>
      </c>
      <c r="J36" s="17">
        <v>0</v>
      </c>
      <c r="K36" s="17">
        <v>0</v>
      </c>
      <c r="L36" s="17">
        <v>0</v>
      </c>
      <c r="M36" s="21">
        <f t="shared" si="13"/>
        <v>3000</v>
      </c>
      <c r="N36" s="22" t="s">
        <v>56</v>
      </c>
      <c r="O36" s="30"/>
    </row>
    <row r="37" spans="1:15" s="38" customFormat="1" ht="24" x14ac:dyDescent="0.2">
      <c r="A37" s="37" t="s">
        <v>61</v>
      </c>
      <c r="B37" s="71" t="s">
        <v>58</v>
      </c>
      <c r="C37" s="71"/>
      <c r="D37" s="71"/>
      <c r="E37" s="71"/>
      <c r="F37" s="71"/>
      <c r="G37" s="17">
        <v>0</v>
      </c>
      <c r="H37" s="17">
        <v>0</v>
      </c>
      <c r="I37" s="17">
        <v>0</v>
      </c>
      <c r="J37" s="34">
        <v>0</v>
      </c>
      <c r="K37" s="17">
        <v>0</v>
      </c>
      <c r="L37" s="17">
        <v>28200</v>
      </c>
      <c r="M37" s="21">
        <f>SUM(G37:L37)</f>
        <v>28200</v>
      </c>
      <c r="N37" s="22" t="s">
        <v>132</v>
      </c>
      <c r="O37" s="31"/>
    </row>
    <row r="38" spans="1:15" x14ac:dyDescent="0.2">
      <c r="A38" s="37" t="s">
        <v>62</v>
      </c>
      <c r="B38" s="71" t="s">
        <v>9</v>
      </c>
      <c r="C38" s="71"/>
      <c r="D38" s="71"/>
      <c r="E38" s="71"/>
      <c r="F38" s="71"/>
      <c r="G38" s="17">
        <v>0</v>
      </c>
      <c r="H38" s="17">
        <v>10000</v>
      </c>
      <c r="I38" s="17">
        <v>10000</v>
      </c>
      <c r="J38" s="17">
        <v>10000</v>
      </c>
      <c r="K38" s="17">
        <v>10000</v>
      </c>
      <c r="L38" s="17">
        <v>10000</v>
      </c>
      <c r="M38" s="18">
        <f>SUM(G38:L38)</f>
        <v>50000</v>
      </c>
      <c r="N38" s="8" t="s">
        <v>113</v>
      </c>
      <c r="O38" s="32"/>
    </row>
    <row r="39" spans="1:15" ht="28.5" customHeight="1" x14ac:dyDescent="0.2">
      <c r="A39" s="37" t="s">
        <v>63</v>
      </c>
      <c r="B39" s="71" t="s">
        <v>60</v>
      </c>
      <c r="C39" s="71"/>
      <c r="D39" s="71"/>
      <c r="E39" s="71"/>
      <c r="F39" s="71"/>
      <c r="G39" s="17">
        <v>45000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8">
        <f t="shared" si="13"/>
        <v>45000</v>
      </c>
      <c r="N39" s="8" t="s">
        <v>144</v>
      </c>
    </row>
    <row r="40" spans="1:15" s="38" customFormat="1" ht="25.5" customHeight="1" x14ac:dyDescent="0.2">
      <c r="A40" s="37" t="s">
        <v>65</v>
      </c>
      <c r="B40" s="71" t="s">
        <v>96</v>
      </c>
      <c r="C40" s="71"/>
      <c r="D40" s="71"/>
      <c r="E40" s="71"/>
      <c r="F40" s="71"/>
      <c r="G40" s="17">
        <v>0</v>
      </c>
      <c r="H40" s="17">
        <v>0</v>
      </c>
      <c r="I40" s="17">
        <v>0</v>
      </c>
      <c r="J40" s="17">
        <v>16000</v>
      </c>
      <c r="K40" s="17">
        <v>16000</v>
      </c>
      <c r="L40" s="17">
        <v>16000</v>
      </c>
      <c r="M40" s="21">
        <f>SUM(G40:L40)</f>
        <v>48000</v>
      </c>
      <c r="N40" s="22" t="s">
        <v>114</v>
      </c>
      <c r="O40" s="30"/>
    </row>
    <row r="41" spans="1:15" ht="45" customHeight="1" x14ac:dyDescent="0.2">
      <c r="A41" s="37" t="s">
        <v>66</v>
      </c>
      <c r="B41" s="71" t="s">
        <v>110</v>
      </c>
      <c r="C41" s="71"/>
      <c r="D41" s="71"/>
      <c r="E41" s="71"/>
      <c r="F41" s="71"/>
      <c r="G41" s="17">
        <v>15000</v>
      </c>
      <c r="H41" s="17">
        <v>15000</v>
      </c>
      <c r="I41" s="17">
        <v>15000</v>
      </c>
      <c r="J41" s="17">
        <v>15000</v>
      </c>
      <c r="K41" s="17">
        <v>15000</v>
      </c>
      <c r="L41" s="17">
        <v>15000</v>
      </c>
      <c r="M41" s="18">
        <f>SUM(G41:L41)</f>
        <v>90000</v>
      </c>
      <c r="N41" s="8" t="s">
        <v>113</v>
      </c>
    </row>
    <row r="42" spans="1:15" s="38" customFormat="1" ht="30" customHeight="1" x14ac:dyDescent="0.2">
      <c r="A42" s="37" t="s">
        <v>67</v>
      </c>
      <c r="B42" s="71" t="s">
        <v>112</v>
      </c>
      <c r="C42" s="71"/>
      <c r="D42" s="71"/>
      <c r="E42" s="71"/>
      <c r="F42" s="71"/>
      <c r="G42" s="17">
        <v>0</v>
      </c>
      <c r="H42" s="17">
        <v>0</v>
      </c>
      <c r="I42" s="17">
        <v>4000</v>
      </c>
      <c r="J42" s="17">
        <v>4000</v>
      </c>
      <c r="K42" s="17">
        <v>4000</v>
      </c>
      <c r="L42" s="17">
        <v>4000</v>
      </c>
      <c r="M42" s="21">
        <f>SUM(G42:L42)</f>
        <v>16000</v>
      </c>
      <c r="N42" s="22" t="s">
        <v>129</v>
      </c>
      <c r="O42" s="30"/>
    </row>
    <row r="43" spans="1:15" s="38" customFormat="1" ht="14.25" customHeight="1" x14ac:dyDescent="0.2">
      <c r="A43" s="37" t="s">
        <v>121</v>
      </c>
      <c r="B43" s="71" t="s">
        <v>107</v>
      </c>
      <c r="C43" s="71"/>
      <c r="D43" s="71"/>
      <c r="E43" s="71"/>
      <c r="F43" s="71"/>
      <c r="G43" s="17">
        <v>0</v>
      </c>
      <c r="H43" s="17">
        <v>0</v>
      </c>
      <c r="I43" s="17">
        <v>10000</v>
      </c>
      <c r="J43" s="17">
        <v>10000</v>
      </c>
      <c r="K43" s="17">
        <v>10000</v>
      </c>
      <c r="L43" s="17">
        <v>10000</v>
      </c>
      <c r="M43" s="21">
        <f>SUM(G43:L43)</f>
        <v>40000</v>
      </c>
      <c r="N43" s="22" t="s">
        <v>130</v>
      </c>
      <c r="O43" s="30"/>
    </row>
    <row r="44" spans="1:15" x14ac:dyDescent="0.2">
      <c r="A44" s="37" t="s">
        <v>93</v>
      </c>
      <c r="B44" s="58" t="s">
        <v>91</v>
      </c>
      <c r="C44" s="59"/>
      <c r="D44" s="59"/>
      <c r="E44" s="59"/>
      <c r="F44" s="60"/>
      <c r="G44" s="17">
        <v>0</v>
      </c>
      <c r="H44" s="17">
        <v>0</v>
      </c>
      <c r="I44" s="17">
        <v>4000</v>
      </c>
      <c r="J44" s="17">
        <v>4000</v>
      </c>
      <c r="K44" s="17">
        <v>3000</v>
      </c>
      <c r="L44" s="17">
        <v>3000</v>
      </c>
      <c r="M44" s="18">
        <f t="shared" si="13"/>
        <v>14000</v>
      </c>
      <c r="N44" s="8" t="s">
        <v>145</v>
      </c>
    </row>
    <row r="45" spans="1:15" s="40" customFormat="1" ht="32.25" customHeight="1" x14ac:dyDescent="0.2">
      <c r="A45" s="37" t="s">
        <v>94</v>
      </c>
      <c r="B45" s="71" t="s">
        <v>154</v>
      </c>
      <c r="C45" s="71"/>
      <c r="D45" s="71"/>
      <c r="E45" s="71"/>
      <c r="F45" s="71"/>
      <c r="G45" s="17">
        <v>0</v>
      </c>
      <c r="H45" s="17">
        <v>0</v>
      </c>
      <c r="I45" s="17">
        <v>5000</v>
      </c>
      <c r="J45" s="17">
        <v>5000</v>
      </c>
      <c r="K45" s="17">
        <v>5000</v>
      </c>
      <c r="L45" s="17">
        <v>5000</v>
      </c>
      <c r="M45" s="18">
        <f t="shared" si="13"/>
        <v>20000</v>
      </c>
      <c r="N45" s="8" t="s">
        <v>113</v>
      </c>
      <c r="O45" s="31"/>
    </row>
    <row r="46" spans="1:15" s="38" customFormat="1" x14ac:dyDescent="0.2">
      <c r="A46" s="37" t="s">
        <v>104</v>
      </c>
      <c r="B46" s="71" t="s">
        <v>64</v>
      </c>
      <c r="C46" s="71"/>
      <c r="D46" s="71"/>
      <c r="E46" s="71"/>
      <c r="F46" s="71"/>
      <c r="G46" s="17">
        <v>0</v>
      </c>
      <c r="H46" s="17">
        <v>0</v>
      </c>
      <c r="I46" s="17">
        <v>0</v>
      </c>
      <c r="J46" s="17">
        <v>1000</v>
      </c>
      <c r="K46" s="17">
        <v>1000</v>
      </c>
      <c r="L46" s="17">
        <v>1000</v>
      </c>
      <c r="M46" s="21">
        <f t="shared" si="13"/>
        <v>3000</v>
      </c>
      <c r="N46" s="22" t="s">
        <v>114</v>
      </c>
      <c r="O46" s="30"/>
    </row>
    <row r="47" spans="1:15" ht="30.75" customHeight="1" x14ac:dyDescent="0.2">
      <c r="A47" s="37" t="s">
        <v>105</v>
      </c>
      <c r="B47" s="71" t="s">
        <v>106</v>
      </c>
      <c r="C47" s="71"/>
      <c r="D47" s="71"/>
      <c r="E47" s="71"/>
      <c r="F47" s="71"/>
      <c r="G47" s="17">
        <v>15000</v>
      </c>
      <c r="H47" s="17">
        <v>15000</v>
      </c>
      <c r="I47" s="17">
        <v>15000</v>
      </c>
      <c r="J47" s="17">
        <v>15000</v>
      </c>
      <c r="K47" s="17">
        <v>15000</v>
      </c>
      <c r="L47" s="17">
        <v>15000</v>
      </c>
      <c r="M47" s="18">
        <f t="shared" si="13"/>
        <v>90000</v>
      </c>
      <c r="N47" s="8" t="s">
        <v>113</v>
      </c>
    </row>
    <row r="48" spans="1:15" ht="27" customHeight="1" x14ac:dyDescent="0.2">
      <c r="A48" s="37" t="s">
        <v>175</v>
      </c>
      <c r="B48" s="71" t="s">
        <v>90</v>
      </c>
      <c r="C48" s="71"/>
      <c r="D48" s="71"/>
      <c r="E48" s="71"/>
      <c r="F48" s="71"/>
      <c r="G48" s="17">
        <v>10000</v>
      </c>
      <c r="H48" s="17">
        <v>10000</v>
      </c>
      <c r="I48" s="17">
        <v>10000</v>
      </c>
      <c r="J48" s="17">
        <v>10000</v>
      </c>
      <c r="K48" s="17">
        <v>10000</v>
      </c>
      <c r="L48" s="17">
        <v>10000</v>
      </c>
      <c r="M48" s="18">
        <f>SUM(G48:L48)</f>
        <v>60000</v>
      </c>
      <c r="N48" s="8" t="s">
        <v>113</v>
      </c>
    </row>
    <row r="49" spans="1:15" ht="27.75" customHeight="1" x14ac:dyDescent="0.2">
      <c r="A49" s="37" t="s">
        <v>176</v>
      </c>
      <c r="B49" s="71" t="s">
        <v>98</v>
      </c>
      <c r="C49" s="71"/>
      <c r="D49" s="71"/>
      <c r="E49" s="71"/>
      <c r="F49" s="71"/>
      <c r="G49" s="17">
        <v>300</v>
      </c>
      <c r="H49" s="17">
        <v>300</v>
      </c>
      <c r="I49" s="17">
        <v>300</v>
      </c>
      <c r="J49" s="17">
        <v>300</v>
      </c>
      <c r="K49" s="17">
        <v>300</v>
      </c>
      <c r="L49" s="17">
        <v>300</v>
      </c>
      <c r="M49" s="18">
        <f>SUM(G49:L49)</f>
        <v>1800</v>
      </c>
      <c r="N49" s="8" t="s">
        <v>133</v>
      </c>
    </row>
    <row r="50" spans="1:15" s="41" customFormat="1" ht="36.75" customHeight="1" x14ac:dyDescent="0.2">
      <c r="A50" s="77" t="s">
        <v>68</v>
      </c>
      <c r="B50" s="77"/>
      <c r="C50" s="77"/>
      <c r="D50" s="77"/>
      <c r="E50" s="77"/>
      <c r="F50" s="77"/>
      <c r="G50" s="21">
        <f>SUM(G24:G49)</f>
        <v>229391.86000000002</v>
      </c>
      <c r="H50" s="21">
        <f t="shared" ref="H50:L50" si="14">SUM(H24:H49)</f>
        <v>194391.86000000002</v>
      </c>
      <c r="I50" s="21">
        <f t="shared" si="14"/>
        <v>215647.36000000002</v>
      </c>
      <c r="J50" s="21">
        <f t="shared" si="14"/>
        <v>268728.90141935484</v>
      </c>
      <c r="K50" s="21">
        <f t="shared" si="14"/>
        <v>196430</v>
      </c>
      <c r="L50" s="21">
        <f t="shared" si="14"/>
        <v>225095</v>
      </c>
      <c r="M50" s="19">
        <f>SUM(M24:M49)</f>
        <v>1329684.9814193549</v>
      </c>
      <c r="N50" s="29"/>
      <c r="O50" s="42"/>
    </row>
    <row r="51" spans="1:15" ht="15.75" x14ac:dyDescent="0.2">
      <c r="A51" s="35" t="s">
        <v>69</v>
      </c>
      <c r="B51" s="75" t="s">
        <v>177</v>
      </c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</row>
    <row r="52" spans="1:15" s="39" customFormat="1" ht="28.5" customHeight="1" x14ac:dyDescent="0.2">
      <c r="A52" s="37" t="s">
        <v>71</v>
      </c>
      <c r="B52" s="71" t="s">
        <v>49</v>
      </c>
      <c r="C52" s="71"/>
      <c r="D52" s="71"/>
      <c r="E52" s="71"/>
      <c r="F52" s="71"/>
      <c r="G52" s="17">
        <f>85*24*31</f>
        <v>63240</v>
      </c>
      <c r="H52" s="17">
        <f>85*24*31</f>
        <v>63240</v>
      </c>
      <c r="I52" s="17">
        <f>85*24*30</f>
        <v>61200</v>
      </c>
      <c r="J52" s="17">
        <f>85*24*31</f>
        <v>63240</v>
      </c>
      <c r="K52" s="17">
        <f>85*24*30</f>
        <v>61200</v>
      </c>
      <c r="L52" s="17">
        <f>85*24*31</f>
        <v>63240</v>
      </c>
      <c r="M52" s="21">
        <f t="shared" ref="M52" si="15">SUM(G52:L52)</f>
        <v>375360</v>
      </c>
      <c r="N52" s="22" t="s">
        <v>50</v>
      </c>
      <c r="O52" s="25"/>
    </row>
    <row r="53" spans="1:15" s="41" customFormat="1" ht="31.5" customHeight="1" x14ac:dyDescent="0.2">
      <c r="A53" s="77" t="s">
        <v>135</v>
      </c>
      <c r="B53" s="77"/>
      <c r="C53" s="77"/>
      <c r="D53" s="77"/>
      <c r="E53" s="77"/>
      <c r="F53" s="77"/>
      <c r="G53" s="21">
        <f>SUM(G52:G52)</f>
        <v>63240</v>
      </c>
      <c r="H53" s="21">
        <f>SUM(H52:H52)</f>
        <v>63240</v>
      </c>
      <c r="I53" s="21">
        <f>SUM(I52:I52)</f>
        <v>61200</v>
      </c>
      <c r="J53" s="21">
        <f>SUM(J52:J52)</f>
        <v>63240</v>
      </c>
      <c r="K53" s="21">
        <f>SUM(K52:K52)</f>
        <v>61200</v>
      </c>
      <c r="L53" s="21">
        <f>SUM(L52:L52)</f>
        <v>63240</v>
      </c>
      <c r="M53" s="19">
        <f>SUM(M52:M52)</f>
        <v>375360</v>
      </c>
      <c r="N53" s="29"/>
      <c r="O53" s="42"/>
    </row>
    <row r="54" spans="1:15" s="36" customFormat="1" ht="15.75" x14ac:dyDescent="0.2">
      <c r="A54" s="35" t="s">
        <v>2</v>
      </c>
      <c r="B54" s="75" t="s">
        <v>70</v>
      </c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</row>
    <row r="55" spans="1:15" x14ac:dyDescent="0.2">
      <c r="A55" s="37" t="s">
        <v>77</v>
      </c>
      <c r="B55" s="76" t="s">
        <v>72</v>
      </c>
      <c r="C55" s="76"/>
      <c r="D55" s="76"/>
      <c r="E55" s="76"/>
      <c r="F55" s="76"/>
      <c r="G55" s="17">
        <v>40000</v>
      </c>
      <c r="H55" s="17">
        <v>40000</v>
      </c>
      <c r="I55" s="17">
        <v>40000</v>
      </c>
      <c r="J55" s="17">
        <v>40000</v>
      </c>
      <c r="K55" s="17">
        <v>40000</v>
      </c>
      <c r="L55" s="17">
        <v>40000</v>
      </c>
      <c r="M55" s="21">
        <f>SUM(G55:L55)</f>
        <v>240000</v>
      </c>
      <c r="N55" s="8"/>
    </row>
    <row r="56" spans="1:15" ht="29.25" customHeight="1" x14ac:dyDescent="0.2">
      <c r="A56" s="78" t="s">
        <v>78</v>
      </c>
      <c r="B56" s="71" t="s">
        <v>95</v>
      </c>
      <c r="C56" s="71"/>
      <c r="D56" s="71"/>
      <c r="E56" s="71"/>
      <c r="F56" s="71"/>
      <c r="G56" s="17">
        <f t="shared" ref="G56:L56" si="16">SUM(G57:G62)</f>
        <v>0</v>
      </c>
      <c r="H56" s="17">
        <f t="shared" si="16"/>
        <v>25000</v>
      </c>
      <c r="I56" s="17">
        <f t="shared" si="16"/>
        <v>25000</v>
      </c>
      <c r="J56" s="17">
        <f t="shared" si="16"/>
        <v>57000</v>
      </c>
      <c r="K56" s="17">
        <f t="shared" si="16"/>
        <v>67000</v>
      </c>
      <c r="L56" s="17">
        <f t="shared" si="16"/>
        <v>67000</v>
      </c>
      <c r="M56" s="81">
        <f t="shared" ref="M56:M73" si="17">SUM(G56:L56)</f>
        <v>241000</v>
      </c>
      <c r="N56" s="8"/>
    </row>
    <row r="57" spans="1:15" x14ac:dyDescent="0.2">
      <c r="A57" s="79"/>
      <c r="B57" s="61" t="s">
        <v>88</v>
      </c>
      <c r="C57" s="61"/>
      <c r="D57" s="61"/>
      <c r="E57" s="61"/>
      <c r="F57" s="61"/>
      <c r="G57" s="20">
        <v>0</v>
      </c>
      <c r="H57" s="20">
        <v>15000</v>
      </c>
      <c r="I57" s="20">
        <v>15000</v>
      </c>
      <c r="J57" s="20">
        <v>15000</v>
      </c>
      <c r="K57" s="20">
        <v>15000</v>
      </c>
      <c r="L57" s="20">
        <v>15000</v>
      </c>
      <c r="M57" s="81"/>
      <c r="N57" s="8" t="s">
        <v>150</v>
      </c>
    </row>
    <row r="58" spans="1:15" x14ac:dyDescent="0.2">
      <c r="A58" s="79"/>
      <c r="B58" s="61" t="s">
        <v>73</v>
      </c>
      <c r="C58" s="61"/>
      <c r="D58" s="61"/>
      <c r="E58" s="61"/>
      <c r="F58" s="61"/>
      <c r="G58" s="20">
        <v>0</v>
      </c>
      <c r="H58" s="20">
        <v>10000</v>
      </c>
      <c r="I58" s="20">
        <v>10000</v>
      </c>
      <c r="J58" s="20">
        <v>10000</v>
      </c>
      <c r="K58" s="20">
        <v>10000</v>
      </c>
      <c r="L58" s="20">
        <v>10000</v>
      </c>
      <c r="M58" s="81"/>
      <c r="N58" s="8" t="s">
        <v>150</v>
      </c>
    </row>
    <row r="59" spans="1:15" x14ac:dyDescent="0.2">
      <c r="A59" s="79"/>
      <c r="B59" s="61" t="s">
        <v>74</v>
      </c>
      <c r="C59" s="61"/>
      <c r="D59" s="61"/>
      <c r="E59" s="61"/>
      <c r="F59" s="61"/>
      <c r="G59" s="20">
        <v>0</v>
      </c>
      <c r="H59" s="20">
        <v>0</v>
      </c>
      <c r="I59" s="20">
        <v>0</v>
      </c>
      <c r="J59" s="20">
        <v>5000</v>
      </c>
      <c r="K59" s="20">
        <v>5000</v>
      </c>
      <c r="L59" s="20">
        <v>5000</v>
      </c>
      <c r="M59" s="81"/>
      <c r="N59" s="8" t="s">
        <v>142</v>
      </c>
    </row>
    <row r="60" spans="1:15" x14ac:dyDescent="0.2">
      <c r="A60" s="79"/>
      <c r="B60" s="61" t="s">
        <v>147</v>
      </c>
      <c r="C60" s="61"/>
      <c r="D60" s="61"/>
      <c r="E60" s="61"/>
      <c r="F60" s="61"/>
      <c r="G60" s="20">
        <v>0</v>
      </c>
      <c r="H60" s="20">
        <v>0</v>
      </c>
      <c r="I60" s="20">
        <v>0</v>
      </c>
      <c r="J60" s="20">
        <v>10000</v>
      </c>
      <c r="K60" s="20">
        <v>20000</v>
      </c>
      <c r="L60" s="20">
        <v>20000</v>
      </c>
      <c r="M60" s="81"/>
      <c r="N60" s="8" t="s">
        <v>148</v>
      </c>
    </row>
    <row r="61" spans="1:15" x14ac:dyDescent="0.2">
      <c r="A61" s="79"/>
      <c r="B61" s="61" t="s">
        <v>149</v>
      </c>
      <c r="C61" s="61"/>
      <c r="D61" s="61"/>
      <c r="E61" s="61"/>
      <c r="F61" s="61"/>
      <c r="G61" s="20">
        <v>0</v>
      </c>
      <c r="H61" s="20">
        <v>0</v>
      </c>
      <c r="I61" s="20">
        <v>0</v>
      </c>
      <c r="J61" s="20">
        <v>6000</v>
      </c>
      <c r="K61" s="20">
        <v>6000</v>
      </c>
      <c r="L61" s="20">
        <v>6000</v>
      </c>
      <c r="M61" s="81"/>
      <c r="N61" s="8" t="s">
        <v>142</v>
      </c>
    </row>
    <row r="62" spans="1:15" x14ac:dyDescent="0.2">
      <c r="A62" s="80"/>
      <c r="B62" s="61" t="s">
        <v>119</v>
      </c>
      <c r="C62" s="61"/>
      <c r="D62" s="61"/>
      <c r="E62" s="61"/>
      <c r="F62" s="61"/>
      <c r="G62" s="20">
        <v>0</v>
      </c>
      <c r="H62" s="20">
        <v>0</v>
      </c>
      <c r="I62" s="20">
        <v>0</v>
      </c>
      <c r="J62" s="20">
        <v>11000</v>
      </c>
      <c r="K62" s="20">
        <v>11000</v>
      </c>
      <c r="L62" s="20">
        <v>11000</v>
      </c>
      <c r="M62" s="81"/>
      <c r="N62" s="8" t="s">
        <v>142</v>
      </c>
    </row>
    <row r="63" spans="1:15" s="39" customFormat="1" ht="48" x14ac:dyDescent="0.2">
      <c r="A63" s="37" t="s">
        <v>79</v>
      </c>
      <c r="B63" s="71" t="s">
        <v>123</v>
      </c>
      <c r="C63" s="71"/>
      <c r="D63" s="71"/>
      <c r="E63" s="71"/>
      <c r="F63" s="71"/>
      <c r="G63" s="17">
        <f t="shared" ref="G63:L63" si="18">(G55+G56)*33.2%</f>
        <v>13280</v>
      </c>
      <c r="H63" s="17">
        <f t="shared" si="18"/>
        <v>21580</v>
      </c>
      <c r="I63" s="17">
        <f t="shared" si="18"/>
        <v>21580</v>
      </c>
      <c r="J63" s="17">
        <f t="shared" si="18"/>
        <v>32204</v>
      </c>
      <c r="K63" s="17">
        <f t="shared" si="18"/>
        <v>35524</v>
      </c>
      <c r="L63" s="17">
        <f t="shared" si="18"/>
        <v>35524</v>
      </c>
      <c r="M63" s="21">
        <f t="shared" si="17"/>
        <v>159692</v>
      </c>
      <c r="N63" s="22" t="s">
        <v>124</v>
      </c>
      <c r="O63" s="25"/>
    </row>
    <row r="64" spans="1:15" x14ac:dyDescent="0.2">
      <c r="A64" s="37" t="s">
        <v>80</v>
      </c>
      <c r="B64" s="71" t="s">
        <v>97</v>
      </c>
      <c r="C64" s="71"/>
      <c r="D64" s="71"/>
      <c r="E64" s="71"/>
      <c r="F64" s="71"/>
      <c r="G64" s="17">
        <v>5000</v>
      </c>
      <c r="H64" s="17">
        <v>0</v>
      </c>
      <c r="I64" s="17">
        <v>0</v>
      </c>
      <c r="J64" s="17">
        <v>0</v>
      </c>
      <c r="K64" s="17">
        <v>0</v>
      </c>
      <c r="L64" s="17">
        <v>0</v>
      </c>
      <c r="M64" s="18">
        <f>SUM(G64:L64)</f>
        <v>5000</v>
      </c>
      <c r="N64" s="8" t="s">
        <v>120</v>
      </c>
    </row>
    <row r="65" spans="1:16" x14ac:dyDescent="0.2">
      <c r="A65" s="37" t="s">
        <v>158</v>
      </c>
      <c r="B65" s="71" t="s">
        <v>8</v>
      </c>
      <c r="C65" s="71"/>
      <c r="D65" s="71"/>
      <c r="E65" s="71"/>
      <c r="F65" s="71"/>
      <c r="G65" s="17">
        <v>700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8">
        <f>SUM(G65:L65)</f>
        <v>700</v>
      </c>
      <c r="N65" s="8"/>
    </row>
    <row r="66" spans="1:16" ht="36" x14ac:dyDescent="0.2">
      <c r="A66" s="37" t="s">
        <v>159</v>
      </c>
      <c r="B66" s="71" t="s">
        <v>102</v>
      </c>
      <c r="C66" s="71"/>
      <c r="D66" s="71"/>
      <c r="E66" s="71"/>
      <c r="F66" s="71"/>
      <c r="G66" s="17">
        <v>1262</v>
      </c>
      <c r="H66" s="17">
        <v>4389</v>
      </c>
      <c r="I66" s="17">
        <v>5000</v>
      </c>
      <c r="J66" s="17">
        <v>5000</v>
      </c>
      <c r="K66" s="17">
        <v>5000</v>
      </c>
      <c r="L66" s="17">
        <v>5000</v>
      </c>
      <c r="M66" s="18">
        <f t="shared" si="17"/>
        <v>25651</v>
      </c>
      <c r="N66" s="8" t="s">
        <v>172</v>
      </c>
      <c r="O66" s="32"/>
    </row>
    <row r="67" spans="1:16" s="38" customFormat="1" ht="48" x14ac:dyDescent="0.2">
      <c r="A67" s="37" t="s">
        <v>160</v>
      </c>
      <c r="B67" s="71" t="s">
        <v>155</v>
      </c>
      <c r="C67" s="71"/>
      <c r="D67" s="71"/>
      <c r="E67" s="71"/>
      <c r="F67" s="71"/>
      <c r="G67" s="17">
        <v>0</v>
      </c>
      <c r="H67" s="17">
        <v>5554</v>
      </c>
      <c r="I67" s="17">
        <v>6554</v>
      </c>
      <c r="J67" s="17">
        <v>13500</v>
      </c>
      <c r="K67" s="17">
        <v>13500</v>
      </c>
      <c r="L67" s="17">
        <v>13500</v>
      </c>
      <c r="M67" s="21">
        <f t="shared" si="17"/>
        <v>52608</v>
      </c>
      <c r="N67" s="22" t="s">
        <v>156</v>
      </c>
      <c r="O67" s="31"/>
    </row>
    <row r="68" spans="1:16" s="38" customFormat="1" ht="48" x14ac:dyDescent="0.2">
      <c r="A68" s="37" t="s">
        <v>161</v>
      </c>
      <c r="B68" s="71" t="s">
        <v>111</v>
      </c>
      <c r="C68" s="71"/>
      <c r="D68" s="71"/>
      <c r="E68" s="71"/>
      <c r="F68" s="71"/>
      <c r="G68" s="17">
        <v>0</v>
      </c>
      <c r="H68" s="17">
        <v>0</v>
      </c>
      <c r="I68" s="17">
        <v>1200</v>
      </c>
      <c r="J68" s="17">
        <v>4875</v>
      </c>
      <c r="K68" s="17">
        <v>4875</v>
      </c>
      <c r="L68" s="17">
        <v>4875</v>
      </c>
      <c r="M68" s="21">
        <f t="shared" si="17"/>
        <v>15825</v>
      </c>
      <c r="N68" s="22" t="s">
        <v>157</v>
      </c>
      <c r="O68" s="31"/>
    </row>
    <row r="69" spans="1:16" s="38" customFormat="1" x14ac:dyDescent="0.2">
      <c r="A69" s="37" t="s">
        <v>162</v>
      </c>
      <c r="B69" s="58" t="s">
        <v>137</v>
      </c>
      <c r="C69" s="59"/>
      <c r="D69" s="59"/>
      <c r="E69" s="59"/>
      <c r="F69" s="60"/>
      <c r="G69" s="17">
        <v>0</v>
      </c>
      <c r="H69" s="17">
        <v>0</v>
      </c>
      <c r="I69" s="17">
        <v>0</v>
      </c>
      <c r="J69" s="17">
        <v>2500</v>
      </c>
      <c r="K69" s="17">
        <v>2500</v>
      </c>
      <c r="L69" s="17">
        <v>2500</v>
      </c>
      <c r="M69" s="21">
        <f t="shared" si="17"/>
        <v>7500</v>
      </c>
      <c r="N69" s="22" t="s">
        <v>114</v>
      </c>
      <c r="O69" s="31"/>
    </row>
    <row r="70" spans="1:16" s="38" customFormat="1" ht="27.75" customHeight="1" x14ac:dyDescent="0.2">
      <c r="A70" s="37" t="s">
        <v>163</v>
      </c>
      <c r="B70" s="71" t="s">
        <v>75</v>
      </c>
      <c r="C70" s="71"/>
      <c r="D70" s="71"/>
      <c r="E70" s="71"/>
      <c r="F70" s="71"/>
      <c r="G70" s="17">
        <v>15000</v>
      </c>
      <c r="H70" s="17">
        <v>15000</v>
      </c>
      <c r="I70" s="17">
        <v>15000</v>
      </c>
      <c r="J70" s="17">
        <v>15000</v>
      </c>
      <c r="K70" s="17">
        <v>15000</v>
      </c>
      <c r="L70" s="17">
        <v>15000</v>
      </c>
      <c r="M70" s="21">
        <f t="shared" si="17"/>
        <v>90000</v>
      </c>
      <c r="N70" s="22" t="s">
        <v>115</v>
      </c>
      <c r="O70" s="30"/>
    </row>
    <row r="71" spans="1:16" s="38" customFormat="1" x14ac:dyDescent="0.2">
      <c r="A71" s="37" t="s">
        <v>164</v>
      </c>
      <c r="B71" s="76" t="s">
        <v>103</v>
      </c>
      <c r="C71" s="76"/>
      <c r="D71" s="76"/>
      <c r="E71" s="76"/>
      <c r="F71" s="76"/>
      <c r="G71" s="17">
        <v>2000</v>
      </c>
      <c r="H71" s="17">
        <v>2000</v>
      </c>
      <c r="I71" s="17">
        <v>5000</v>
      </c>
      <c r="J71" s="17">
        <v>2000</v>
      </c>
      <c r="K71" s="17">
        <v>2000</v>
      </c>
      <c r="L71" s="17">
        <v>5000</v>
      </c>
      <c r="M71" s="21">
        <f>SUM(G71:L71)</f>
        <v>18000</v>
      </c>
      <c r="N71" s="22" t="s">
        <v>113</v>
      </c>
      <c r="O71" s="30"/>
    </row>
    <row r="72" spans="1:16" s="38" customFormat="1" x14ac:dyDescent="0.2">
      <c r="A72" s="37" t="s">
        <v>165</v>
      </c>
      <c r="B72" s="71" t="s">
        <v>3</v>
      </c>
      <c r="C72" s="71"/>
      <c r="D72" s="71"/>
      <c r="E72" s="71"/>
      <c r="F72" s="71"/>
      <c r="G72" s="17">
        <v>0</v>
      </c>
      <c r="H72" s="17">
        <v>0</v>
      </c>
      <c r="I72" s="17">
        <v>0</v>
      </c>
      <c r="J72" s="17">
        <v>10000</v>
      </c>
      <c r="K72" s="17">
        <v>10000</v>
      </c>
      <c r="L72" s="17">
        <v>10000</v>
      </c>
      <c r="M72" s="21">
        <f t="shared" si="17"/>
        <v>30000</v>
      </c>
      <c r="N72" s="22" t="s">
        <v>113</v>
      </c>
      <c r="O72" s="30"/>
    </row>
    <row r="73" spans="1:16" x14ac:dyDescent="0.2">
      <c r="A73" s="37" t="s">
        <v>166</v>
      </c>
      <c r="B73" s="71" t="s">
        <v>4</v>
      </c>
      <c r="C73" s="71"/>
      <c r="D73" s="71"/>
      <c r="E73" s="71"/>
      <c r="F73" s="71"/>
      <c r="G73" s="17">
        <v>3232</v>
      </c>
      <c r="H73" s="17">
        <v>3232</v>
      </c>
      <c r="I73" s="17">
        <v>3232</v>
      </c>
      <c r="J73" s="17">
        <v>3232</v>
      </c>
      <c r="K73" s="17">
        <v>3232</v>
      </c>
      <c r="L73" s="17">
        <v>3232</v>
      </c>
      <c r="M73" s="18">
        <f t="shared" si="17"/>
        <v>19392</v>
      </c>
      <c r="N73" s="8" t="s">
        <v>108</v>
      </c>
    </row>
    <row r="74" spans="1:16" s="41" customFormat="1" ht="15.75" x14ac:dyDescent="0.2">
      <c r="A74" s="82" t="s">
        <v>76</v>
      </c>
      <c r="B74" s="83"/>
      <c r="C74" s="83"/>
      <c r="D74" s="83"/>
      <c r="E74" s="83"/>
      <c r="F74" s="84"/>
      <c r="G74" s="21">
        <f t="shared" ref="G74:L74" si="19">G55+G56+SUM(G63:G73)</f>
        <v>80474</v>
      </c>
      <c r="H74" s="21">
        <f t="shared" si="19"/>
        <v>116755</v>
      </c>
      <c r="I74" s="21">
        <f t="shared" si="19"/>
        <v>122566</v>
      </c>
      <c r="J74" s="21">
        <f t="shared" si="19"/>
        <v>185311</v>
      </c>
      <c r="K74" s="21">
        <f t="shared" si="19"/>
        <v>198631</v>
      </c>
      <c r="L74" s="21">
        <f t="shared" si="19"/>
        <v>201631</v>
      </c>
      <c r="M74" s="19">
        <f>SUM(M55:M73)</f>
        <v>905368</v>
      </c>
      <c r="N74" s="29"/>
      <c r="O74" s="42"/>
      <c r="P74" s="42"/>
    </row>
    <row r="75" spans="1:16" s="43" customFormat="1" ht="15.75" x14ac:dyDescent="0.2">
      <c r="A75" s="35" t="s">
        <v>167</v>
      </c>
      <c r="B75" s="75" t="s">
        <v>87</v>
      </c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</row>
    <row r="76" spans="1:16" ht="27" customHeight="1" x14ac:dyDescent="0.2">
      <c r="A76" s="44" t="s">
        <v>168</v>
      </c>
      <c r="B76" s="71" t="s">
        <v>89</v>
      </c>
      <c r="C76" s="71"/>
      <c r="D76" s="71"/>
      <c r="E76" s="71"/>
      <c r="F76" s="71"/>
      <c r="G76" s="17">
        <v>0</v>
      </c>
      <c r="H76" s="17">
        <v>0</v>
      </c>
      <c r="I76" s="17">
        <v>98043</v>
      </c>
      <c r="J76" s="17">
        <v>0</v>
      </c>
      <c r="K76" s="17">
        <v>0</v>
      </c>
      <c r="L76" s="17">
        <v>0</v>
      </c>
      <c r="M76" s="18">
        <f>SUM(G76:L76)</f>
        <v>98043</v>
      </c>
      <c r="N76" s="8" t="s">
        <v>116</v>
      </c>
    </row>
    <row r="77" spans="1:16" s="39" customFormat="1" ht="27" customHeight="1" x14ac:dyDescent="0.2">
      <c r="A77" s="44" t="s">
        <v>169</v>
      </c>
      <c r="B77" s="76" t="s">
        <v>151</v>
      </c>
      <c r="C77" s="76"/>
      <c r="D77" s="76"/>
      <c r="E77" s="76"/>
      <c r="F77" s="76"/>
      <c r="G77" s="17">
        <v>0</v>
      </c>
      <c r="H77" s="17">
        <v>0</v>
      </c>
      <c r="I77" s="17">
        <v>0</v>
      </c>
      <c r="J77" s="17">
        <v>100000</v>
      </c>
      <c r="K77" s="17">
        <v>0</v>
      </c>
      <c r="L77" s="17">
        <v>0</v>
      </c>
      <c r="M77" s="21">
        <f>SUM(G77:L77)</f>
        <v>100000</v>
      </c>
      <c r="N77" s="22" t="s">
        <v>117</v>
      </c>
      <c r="O77" s="25"/>
    </row>
    <row r="78" spans="1:16" x14ac:dyDescent="0.2">
      <c r="A78" s="44" t="s">
        <v>170</v>
      </c>
      <c r="B78" s="76" t="s">
        <v>81</v>
      </c>
      <c r="C78" s="76"/>
      <c r="D78" s="76"/>
      <c r="E78" s="76"/>
      <c r="F78" s="76"/>
      <c r="G78" s="17">
        <v>0</v>
      </c>
      <c r="H78" s="17">
        <v>0</v>
      </c>
      <c r="I78" s="17">
        <v>0</v>
      </c>
      <c r="J78" s="17">
        <v>0</v>
      </c>
      <c r="K78" s="17">
        <v>0</v>
      </c>
      <c r="L78" s="17">
        <v>20000</v>
      </c>
      <c r="M78" s="18">
        <f>SUM(G78:L78)</f>
        <v>20000</v>
      </c>
      <c r="N78" s="8" t="s">
        <v>118</v>
      </c>
    </row>
    <row r="79" spans="1:16" x14ac:dyDescent="0.2">
      <c r="A79" s="44" t="s">
        <v>171</v>
      </c>
      <c r="B79" s="76" t="s">
        <v>82</v>
      </c>
      <c r="C79" s="76"/>
      <c r="D79" s="76"/>
      <c r="E79" s="76"/>
      <c r="F79" s="76"/>
      <c r="G79" s="17">
        <v>20000</v>
      </c>
      <c r="H79" s="17">
        <v>20000</v>
      </c>
      <c r="I79" s="17">
        <v>20000</v>
      </c>
      <c r="J79" s="17">
        <v>20000</v>
      </c>
      <c r="K79" s="17">
        <v>20000</v>
      </c>
      <c r="L79" s="17">
        <v>20000</v>
      </c>
      <c r="M79" s="18">
        <f>SUM(G79:L79)</f>
        <v>120000</v>
      </c>
      <c r="N79" s="8"/>
    </row>
    <row r="80" spans="1:16" s="41" customFormat="1" ht="15.75" x14ac:dyDescent="0.2">
      <c r="A80" s="77" t="s">
        <v>83</v>
      </c>
      <c r="B80" s="77"/>
      <c r="C80" s="77"/>
      <c r="D80" s="77"/>
      <c r="E80" s="77"/>
      <c r="F80" s="77"/>
      <c r="G80" s="21">
        <f t="shared" ref="G80:M80" si="20">SUM(G76:G79)</f>
        <v>20000</v>
      </c>
      <c r="H80" s="21">
        <f t="shared" si="20"/>
        <v>20000</v>
      </c>
      <c r="I80" s="21">
        <f t="shared" si="20"/>
        <v>118043</v>
      </c>
      <c r="J80" s="21">
        <f t="shared" si="20"/>
        <v>120000</v>
      </c>
      <c r="K80" s="21">
        <f t="shared" si="20"/>
        <v>20000</v>
      </c>
      <c r="L80" s="21">
        <f t="shared" si="20"/>
        <v>40000</v>
      </c>
      <c r="M80" s="19">
        <f t="shared" si="20"/>
        <v>338043</v>
      </c>
      <c r="N80" s="29"/>
      <c r="O80" s="42"/>
    </row>
    <row r="81" spans="1:15" s="49" customFormat="1" ht="18.75" x14ac:dyDescent="0.2">
      <c r="A81" s="86" t="s">
        <v>84</v>
      </c>
      <c r="B81" s="87"/>
      <c r="C81" s="87"/>
      <c r="D81" s="87"/>
      <c r="E81" s="87"/>
      <c r="F81" s="88"/>
      <c r="G81" s="45">
        <f>G50+G53+G74+G80</f>
        <v>393105.86</v>
      </c>
      <c r="H81" s="45">
        <f>H50+H53+H74+H80</f>
        <v>394386.86</v>
      </c>
      <c r="I81" s="45">
        <f>I50+I53+I74+I80</f>
        <v>517456.36</v>
      </c>
      <c r="J81" s="45">
        <f>J50+J53+J74+J80</f>
        <v>637279.90141935484</v>
      </c>
      <c r="K81" s="45">
        <f>K50+K53+K74+K80</f>
        <v>476261</v>
      </c>
      <c r="L81" s="45">
        <f>L50+L53+L74+L80</f>
        <v>529966</v>
      </c>
      <c r="M81" s="46">
        <f>M50+M53+M74+M80</f>
        <v>2948455.9814193547</v>
      </c>
      <c r="N81" s="47"/>
      <c r="O81" s="48"/>
    </row>
    <row r="82" spans="1:15" s="49" customFormat="1" ht="18.75" x14ac:dyDescent="0.2">
      <c r="A82" s="85" t="s">
        <v>85</v>
      </c>
      <c r="B82" s="85"/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50">
        <f>M21-M81</f>
        <v>108968.86478064535</v>
      </c>
      <c r="N82" s="51"/>
    </row>
  </sheetData>
  <mergeCells count="87">
    <mergeCell ref="A82:L82"/>
    <mergeCell ref="B17:F17"/>
    <mergeCell ref="B18:F18"/>
    <mergeCell ref="B52:F52"/>
    <mergeCell ref="B42:F42"/>
    <mergeCell ref="B43:F43"/>
    <mergeCell ref="A50:F50"/>
    <mergeCell ref="B51:N51"/>
    <mergeCell ref="B69:F69"/>
    <mergeCell ref="B76:F76"/>
    <mergeCell ref="B77:F77"/>
    <mergeCell ref="B78:F78"/>
    <mergeCell ref="B79:F79"/>
    <mergeCell ref="A80:F80"/>
    <mergeCell ref="A81:F81"/>
    <mergeCell ref="B70:F70"/>
    <mergeCell ref="B71:F71"/>
    <mergeCell ref="B72:F72"/>
    <mergeCell ref="B73:F73"/>
    <mergeCell ref="A74:F74"/>
    <mergeCell ref="B75:N75"/>
    <mergeCell ref="B68:F68"/>
    <mergeCell ref="A56:A62"/>
    <mergeCell ref="B56:F56"/>
    <mergeCell ref="M56:M62"/>
    <mergeCell ref="B57:F57"/>
    <mergeCell ref="B58:F58"/>
    <mergeCell ref="B59:F59"/>
    <mergeCell ref="B61:F61"/>
    <mergeCell ref="B62:F62"/>
    <mergeCell ref="B63:F63"/>
    <mergeCell ref="B64:F64"/>
    <mergeCell ref="B65:F65"/>
    <mergeCell ref="B66:F66"/>
    <mergeCell ref="B67:F67"/>
    <mergeCell ref="B55:F55"/>
    <mergeCell ref="B39:F39"/>
    <mergeCell ref="B40:F40"/>
    <mergeCell ref="B41:F41"/>
    <mergeCell ref="B44:F44"/>
    <mergeCell ref="B45:F45"/>
    <mergeCell ref="B46:F46"/>
    <mergeCell ref="B47:F47"/>
    <mergeCell ref="B48:F48"/>
    <mergeCell ref="B49:F49"/>
    <mergeCell ref="A53:F53"/>
    <mergeCell ref="B54:N54"/>
    <mergeCell ref="B35:F35"/>
    <mergeCell ref="B36:F36"/>
    <mergeCell ref="B37:F37"/>
    <mergeCell ref="B38:F38"/>
    <mergeCell ref="B30:F30"/>
    <mergeCell ref="B31:F31"/>
    <mergeCell ref="B32:F32"/>
    <mergeCell ref="B33:F33"/>
    <mergeCell ref="B34:F34"/>
    <mergeCell ref="B28:F28"/>
    <mergeCell ref="B19:F19"/>
    <mergeCell ref="B20:F20"/>
    <mergeCell ref="A21:F21"/>
    <mergeCell ref="A22:N22"/>
    <mergeCell ref="B23:N23"/>
    <mergeCell ref="B24:F24"/>
    <mergeCell ref="B25:F25"/>
    <mergeCell ref="B26:F26"/>
    <mergeCell ref="B27:F27"/>
    <mergeCell ref="A11:D11"/>
    <mergeCell ref="G11:J11"/>
    <mergeCell ref="B13:F13"/>
    <mergeCell ref="A14:N14"/>
    <mergeCell ref="B15:N15"/>
    <mergeCell ref="B29:F29"/>
    <mergeCell ref="B60:F60"/>
    <mergeCell ref="M1:N1"/>
    <mergeCell ref="M2:N2"/>
    <mergeCell ref="M3:N3"/>
    <mergeCell ref="A5:N5"/>
    <mergeCell ref="A7:B7"/>
    <mergeCell ref="C7:D7"/>
    <mergeCell ref="G7:J7"/>
    <mergeCell ref="B16:F16"/>
    <mergeCell ref="A8:D8"/>
    <mergeCell ref="G8:J8"/>
    <mergeCell ref="A9:D9"/>
    <mergeCell ref="G9:J9"/>
    <mergeCell ref="A10:D10"/>
    <mergeCell ref="G10:J10"/>
  </mergeCells>
  <pageMargins left="0.51181102362204722" right="0.51181102362204722" top="0.39370078740157483" bottom="0.39370078740157483" header="0.19685039370078741" footer="0.19685039370078741"/>
  <pageSetup paperSize="9" scale="5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изменение платы с 1 окт</vt:lpstr>
      <vt:lpstr>'изменение платы с 1 окт'!Заголовки_для_печати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cp:lastPrinted>2016-10-03T09:27:20Z</cp:lastPrinted>
  <dcterms:created xsi:type="dcterms:W3CDTF">2016-04-19T02:37:54Z</dcterms:created>
  <dcterms:modified xsi:type="dcterms:W3CDTF">2016-10-03T13:04:28Z</dcterms:modified>
</cp:coreProperties>
</file>